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Mayores Varones Fed." sheetId="1" r:id="rId1"/>
    <sheet name="Mayores Damas Fed." sheetId="2" r:id="rId2"/>
    <sheet name="Juveniles Varones Fed." sheetId="3" r:id="rId3"/>
    <sheet name="Juvenil Damas Federados" sheetId="4" r:id="rId4"/>
    <sheet name="4ta. Varones Federados" sheetId="5" r:id="rId5"/>
    <sheet name="3ra. Damas Federados" sheetId="6" r:id="rId6"/>
    <sheet name="4ta. Damas Federados" sheetId="7" r:id="rId7"/>
    <sheet name="5ta. Varones Federados" sheetId="8" r:id="rId8"/>
    <sheet name="5ta. Damas Federados" sheetId="9" r:id="rId9"/>
    <sheet name="Promocional Varones Federados" sheetId="10" r:id="rId10"/>
    <sheet name="Promocional Damas Federados" sheetId="11" r:id="rId11"/>
    <sheet name="Mayores Varones Intermedia" sheetId="12" r:id="rId12"/>
    <sheet name="Mayores Damas Intermedia" sheetId="13" r:id="rId13"/>
    <sheet name="Juveniles Damas Intermedia" sheetId="14" r:id="rId14"/>
    <sheet name="Junior Varones Intermedia" sheetId="15" r:id="rId15"/>
    <sheet name="3ra. Damas Intermedia" sheetId="16" r:id="rId16"/>
    <sheet name="4ta. Varones Intermedia" sheetId="17" r:id="rId17"/>
    <sheet name="4ta. Damas Intermedia" sheetId="18" r:id="rId18"/>
    <sheet name="5ta. Varones Intermedia" sheetId="19" r:id="rId19"/>
    <sheet name="5ta. Damas Intermedia" sheetId="20" r:id="rId20"/>
    <sheet name="6ta. Varones Intermedia" sheetId="21" r:id="rId21"/>
    <sheet name="Promocional Varones Intermedia" sheetId="22" r:id="rId22"/>
    <sheet name="Promocional Damas Intermedia" sheetId="23" r:id="rId23"/>
    <sheet name="Men. de 6 años Dam. Var y  Int." sheetId="24" r:id="rId24"/>
    <sheet name="Seniors Varones Escuela" sheetId="25" r:id="rId25"/>
    <sheet name="Seniors Damas Escuela" sheetId="26" r:id="rId26"/>
    <sheet name="Junior Damas Escuela" sheetId="27" r:id="rId27"/>
    <sheet name="3ra. Damas Escuela" sheetId="28" r:id="rId28"/>
    <sheet name="4ta. Damas Escuela" sheetId="29" r:id="rId29"/>
    <sheet name="5ta. Damas Escuela" sheetId="30" r:id="rId30"/>
    <sheet name="6ta. Varones Escuela" sheetId="31" r:id="rId31"/>
    <sheet name="Promocional Damas Escuela" sheetId="32" r:id="rId32"/>
    <sheet name="Menores de 6 años Varones" sheetId="33" r:id="rId33"/>
    <sheet name="Menores de 6 años Damas" sheetId="34" r:id="rId34"/>
    <sheet name="Puntos por categorías" sheetId="35" r:id="rId35"/>
    <sheet name="Puntos Clubes" sheetId="36" r:id="rId36"/>
    <sheet name="AC INTERM" sheetId="37" r:id="rId37"/>
    <sheet name="AC FED" sheetId="38" r:id="rId38"/>
  </sheets>
  <definedNames/>
  <calcPr fullCalcOnLoad="1"/>
</workbook>
</file>

<file path=xl/sharedStrings.xml><?xml version="1.0" encoding="utf-8"?>
<sst xmlns="http://schemas.openxmlformats.org/spreadsheetml/2006/main" count="2989" uniqueCount="476">
  <si>
    <t>Nro.</t>
  </si>
  <si>
    <t>APELLIDO Y NOMBRES</t>
  </si>
  <si>
    <t>INSTITUCION</t>
  </si>
  <si>
    <t>DISTANCIA</t>
  </si>
  <si>
    <t>TOTAL F.</t>
  </si>
  <si>
    <t>Pos.</t>
  </si>
  <si>
    <t>Ptos.</t>
  </si>
  <si>
    <t>LIGA NACIONAL DE CLUBES 2013</t>
  </si>
  <si>
    <t>1ra. Fecha - 14 al 17 de Marzo de 2013</t>
  </si>
  <si>
    <t>Escobar - Asociación Patinadores Metropolitanos</t>
  </si>
  <si>
    <t>Liga Nacional de Clubes 2013 - 1ra. Fecha</t>
  </si>
  <si>
    <t>FED.</t>
  </si>
  <si>
    <t>TOT.</t>
  </si>
  <si>
    <t>FPPBA</t>
  </si>
  <si>
    <t>ESCUELA</t>
  </si>
  <si>
    <t>PDE</t>
  </si>
  <si>
    <t>PVE</t>
  </si>
  <si>
    <t>5DE</t>
  </si>
  <si>
    <t>6VE</t>
  </si>
  <si>
    <t>4DE</t>
  </si>
  <si>
    <t>5VE</t>
  </si>
  <si>
    <t>3DE</t>
  </si>
  <si>
    <t>4VE</t>
  </si>
  <si>
    <t>INTERMEDIA</t>
  </si>
  <si>
    <t>PDI</t>
  </si>
  <si>
    <t>PVI</t>
  </si>
  <si>
    <t>5DI</t>
  </si>
  <si>
    <t>6VI</t>
  </si>
  <si>
    <t>4DI</t>
  </si>
  <si>
    <t>5VI</t>
  </si>
  <si>
    <t>3DI</t>
  </si>
  <si>
    <t>4VI</t>
  </si>
  <si>
    <t>LIGA NACIONAL DE CLUBES 2013 - 1ra. Fecha</t>
  </si>
  <si>
    <t>FEDERADOS</t>
  </si>
  <si>
    <t>PDF</t>
  </si>
  <si>
    <t>PVF</t>
  </si>
  <si>
    <t>5DF</t>
  </si>
  <si>
    <t>6VF</t>
  </si>
  <si>
    <t>4DF</t>
  </si>
  <si>
    <t>5VF</t>
  </si>
  <si>
    <t>3DF</t>
  </si>
  <si>
    <t>4VF</t>
  </si>
  <si>
    <t>JDE</t>
  </si>
  <si>
    <t>JVE</t>
  </si>
  <si>
    <t>MDE</t>
  </si>
  <si>
    <t>MVE</t>
  </si>
  <si>
    <t>JDI</t>
  </si>
  <si>
    <t>JVI</t>
  </si>
  <si>
    <t>MDI</t>
  </si>
  <si>
    <t>MVI</t>
  </si>
  <si>
    <t>JDF</t>
  </si>
  <si>
    <t>JVF</t>
  </si>
  <si>
    <t>MDF</t>
  </si>
  <si>
    <t>MVF</t>
  </si>
  <si>
    <t>CATEGORIAS</t>
  </si>
  <si>
    <t>ESC.</t>
  </si>
  <si>
    <t>INT.</t>
  </si>
  <si>
    <t>1ra. Fecha - 14 al 17 de Marzo - Escobar</t>
  </si>
  <si>
    <t>LNC ´13</t>
  </si>
  <si>
    <t>14 - 17 de Marzo</t>
  </si>
  <si>
    <t>TOTAL INT + FED</t>
  </si>
  <si>
    <t>TOTAL ESC</t>
  </si>
  <si>
    <t>DESCARTE</t>
  </si>
  <si>
    <t>CATEGORIA: 4ta. Damas Intermedia</t>
  </si>
  <si>
    <t>San Pedro Patín</t>
  </si>
  <si>
    <t>Trotta, Antonella</t>
  </si>
  <si>
    <t>CATEGORIA: 3ra. Damas Intermedia</t>
  </si>
  <si>
    <t>Candiotti, Naiquén</t>
  </si>
  <si>
    <t>CATEGORIA: Juveniles Damas Intermedia</t>
  </si>
  <si>
    <t>Benitez, Celeste</t>
  </si>
  <si>
    <t>CATEGORIA: Mayores Varones Federados</t>
  </si>
  <si>
    <t>300 mts. C/R</t>
  </si>
  <si>
    <t>Tiempo</t>
  </si>
  <si>
    <t>CATEGORIA: Mayores Damas Federados</t>
  </si>
  <si>
    <t>Berbel Alt, Rocío</t>
  </si>
  <si>
    <t>Velez Sarsfield</t>
  </si>
  <si>
    <t>Sosa, Sofía Noemí</t>
  </si>
  <si>
    <t xml:space="preserve">FPP </t>
  </si>
  <si>
    <t>Andrijas Maximiliano</t>
  </si>
  <si>
    <t>Araldi, Juan Cruz</t>
  </si>
  <si>
    <t>León, Hector Ruben</t>
  </si>
  <si>
    <t>Nanni, Nicolás</t>
  </si>
  <si>
    <t>Saladino, Nicolás</t>
  </si>
  <si>
    <t>Tysko, Matías</t>
  </si>
  <si>
    <t>CATEGORIA: Juveniles Varones Federados</t>
  </si>
  <si>
    <t>Livolsi, Juan Cruz</t>
  </si>
  <si>
    <t>CATEGORIA: Mayores Damas Intermedia</t>
  </si>
  <si>
    <t>González, María Laura</t>
  </si>
  <si>
    <t>Medrano Lazo, Claudia</t>
  </si>
  <si>
    <t>CATEGORIA: Mayores Varones Intermedia</t>
  </si>
  <si>
    <t>Lasalle, Federico</t>
  </si>
  <si>
    <t>Ramer, Norberto</t>
  </si>
  <si>
    <t>Rodriguez, Juan Gabriel</t>
  </si>
  <si>
    <t>Urso, Lucas</t>
  </si>
  <si>
    <t>Iori, Ailin</t>
  </si>
  <si>
    <t>Iori, Mariel</t>
  </si>
  <si>
    <t>CATEGORIA: Juveniles Varones Intermedia</t>
  </si>
  <si>
    <t>Daglio, Franco</t>
  </si>
  <si>
    <t>Rinland, Joaquin</t>
  </si>
  <si>
    <t>CATEGORIA: 4ta. Damas Federados</t>
  </si>
  <si>
    <t>Cuella, Violeta</t>
  </si>
  <si>
    <t>Federich, Carolina</t>
  </si>
  <si>
    <t>CATEGORIA: 4ta. Varones Federados</t>
  </si>
  <si>
    <t>Rinland, Gonzalo</t>
  </si>
  <si>
    <t>Punti, David</t>
  </si>
  <si>
    <t xml:space="preserve">San José </t>
  </si>
  <si>
    <t>AMP</t>
  </si>
  <si>
    <t>Alzugaray, Ignacio</t>
  </si>
  <si>
    <t>San José</t>
  </si>
  <si>
    <t>Catalán, Yazmín</t>
  </si>
  <si>
    <t>Villalba, Agustina</t>
  </si>
  <si>
    <t>Menendez, Mayra</t>
  </si>
  <si>
    <t>Ramos, Camila</t>
  </si>
  <si>
    <t>CATEGORIA: Seniors Damas Escuela</t>
  </si>
  <si>
    <t>Menendez, Marlene</t>
  </si>
  <si>
    <t>CATEGORIA: 5ta. Damas Escuela</t>
  </si>
  <si>
    <t>Pasini, Tiziana</t>
  </si>
  <si>
    <t>Salbat, Abril</t>
  </si>
  <si>
    <t>CATEGORIA: Promocional Damas Escuela</t>
  </si>
  <si>
    <t>Maddonni, Luna</t>
  </si>
  <si>
    <t>Velado, Ayrton</t>
  </si>
  <si>
    <t>Villa del Parque</t>
  </si>
  <si>
    <t>Club Social y Deportivo Villa del Parque</t>
  </si>
  <si>
    <t>CATEGORIA: Juveniles Damas Federados</t>
  </si>
  <si>
    <t>Farías, Cynthia</t>
  </si>
  <si>
    <t>Petersen, Carolina</t>
  </si>
  <si>
    <t>Bianchettin, Brisa</t>
  </si>
  <si>
    <t>Irrazabal, Milagros</t>
  </si>
  <si>
    <t>Rolzing, Agustina</t>
  </si>
  <si>
    <t>C. A. Kimberley</t>
  </si>
  <si>
    <t>CATEGORIA: 5ta. Damas Intermedia</t>
  </si>
  <si>
    <t>Velazco, Valentina</t>
  </si>
  <si>
    <t>C.A. Kimberley</t>
  </si>
  <si>
    <t>Salas, Sofía</t>
  </si>
  <si>
    <t>Godoy, Aylén</t>
  </si>
  <si>
    <t>Zelaya, Julieta</t>
  </si>
  <si>
    <t>Ainiceder, Daiana</t>
  </si>
  <si>
    <t>Zecca, Micaela</t>
  </si>
  <si>
    <t>CATEGORIA: 5ta. Varones Intermedia</t>
  </si>
  <si>
    <t>Ventura, Tomás</t>
  </si>
  <si>
    <t>Fernández, Damián</t>
  </si>
  <si>
    <t>Córdoba, Martín</t>
  </si>
  <si>
    <t>Gutierrez, Francisco</t>
  </si>
  <si>
    <t>Bacciadone, Florencia</t>
  </si>
  <si>
    <t>Fasinato, Estefanía</t>
  </si>
  <si>
    <t>Zecca, Rocío</t>
  </si>
  <si>
    <t>De la Riva, Karina</t>
  </si>
  <si>
    <t>Ruiz, Florencia</t>
  </si>
  <si>
    <t>Lorito Ramos, Romina</t>
  </si>
  <si>
    <t>Turienzo, Carolina</t>
  </si>
  <si>
    <t>CATEGORIA: 3ra. Damas Federados</t>
  </si>
  <si>
    <t>Bacciadone, Giuliana</t>
  </si>
  <si>
    <t>Fernández, Camila</t>
  </si>
  <si>
    <t>C. A. Libertad</t>
  </si>
  <si>
    <t>FPPSF</t>
  </si>
  <si>
    <t>Diaz, Brisa</t>
  </si>
  <si>
    <t>Calvo, Chiara</t>
  </si>
  <si>
    <t>Domé, Naiara</t>
  </si>
  <si>
    <t>Estevez, Romina</t>
  </si>
  <si>
    <t>Quintana, Melanie</t>
  </si>
  <si>
    <t>Doti, Ticiana</t>
  </si>
  <si>
    <t>Lopez, Camila</t>
  </si>
  <si>
    <t>Barrionuevo, Lucía</t>
  </si>
  <si>
    <t>Yanolino, Virginia</t>
  </si>
  <si>
    <t>Del Prado, Sofía</t>
  </si>
  <si>
    <t>Nautico Mar del Plata</t>
  </si>
  <si>
    <t>Bonnet, Melisa</t>
  </si>
  <si>
    <t>Nautico MdP</t>
  </si>
  <si>
    <t>Hormiguitas sobre Ruedas</t>
  </si>
  <si>
    <t>APROPA</t>
  </si>
  <si>
    <t>Flores, Maxima</t>
  </si>
  <si>
    <t>Hormiguitas s. Ruedas</t>
  </si>
  <si>
    <t>Esc. S.S. de Jujuy</t>
  </si>
  <si>
    <t>Alba, Iara</t>
  </si>
  <si>
    <t>Cruz, Daniela</t>
  </si>
  <si>
    <t>CATEGORIA: Promocional Varones Intermedia</t>
  </si>
  <si>
    <t>Lamas, Julián</t>
  </si>
  <si>
    <t>Sandoval, Jose Eduardo</t>
  </si>
  <si>
    <t>Esc. Municipal Palpalá</t>
  </si>
  <si>
    <t>CATEGORIA: Menores de 6 años Varones Escuela</t>
  </si>
  <si>
    <t>Palpala</t>
  </si>
  <si>
    <t>Tastaca, Santino</t>
  </si>
  <si>
    <t>CATEGORIA: 6ta. Varones Escuela</t>
  </si>
  <si>
    <t>Palpalá</t>
  </si>
  <si>
    <t>Tastaca, Ramón</t>
  </si>
  <si>
    <t>Soria Ponce, Magdalena</t>
  </si>
  <si>
    <t>Troncoso, Tania Vanesa</t>
  </si>
  <si>
    <t>Zanchez, Emanuel</t>
  </si>
  <si>
    <t>Tacacho, Matías</t>
  </si>
  <si>
    <t>Moron, Sofía</t>
  </si>
  <si>
    <t>Bazan, Milagros</t>
  </si>
  <si>
    <t>Salta Patín Carrera</t>
  </si>
  <si>
    <t>CATEGORIA: Menores de 6 años Damas Escuela</t>
  </si>
  <si>
    <t>Salta Patin Carrera</t>
  </si>
  <si>
    <t xml:space="preserve">Gutierrez, </t>
  </si>
  <si>
    <t>Escobar, Romina</t>
  </si>
  <si>
    <t>Barrios, Lía Yamil</t>
  </si>
  <si>
    <t>Esc. San Cayetano</t>
  </si>
  <si>
    <t xml:space="preserve">Alvarez, Virginia </t>
  </si>
  <si>
    <t>CATEGORIA: 6ta. Varones Intermedia</t>
  </si>
  <si>
    <t>Subelza, Octavio</t>
  </si>
  <si>
    <t>Solidaridad en Patines</t>
  </si>
  <si>
    <t>Valdiviezo, Ana Luz</t>
  </si>
  <si>
    <t>Suri Rugby Club</t>
  </si>
  <si>
    <t>Arias, José Luis</t>
  </si>
  <si>
    <t>Daza, Fernando</t>
  </si>
  <si>
    <t>Daza, Emiliano</t>
  </si>
  <si>
    <t>Puca, Veronica Noelia</t>
  </si>
  <si>
    <t>Ortiz Sandoval, Lucía</t>
  </si>
  <si>
    <t>Carabajal, Paula</t>
  </si>
  <si>
    <t>CATEGORIA: 5ta. Damas Federados</t>
  </si>
  <si>
    <t>Arias, Agustina</t>
  </si>
  <si>
    <t>Club Gral. Mitre</t>
  </si>
  <si>
    <t>Meira, Jimena</t>
  </si>
  <si>
    <t>Gral. Mitre</t>
  </si>
  <si>
    <t>Salguero, Joaquin</t>
  </si>
  <si>
    <t>Lapenta, Luis</t>
  </si>
  <si>
    <t>Romero, Mauro</t>
  </si>
  <si>
    <t>Kuwada, Ken</t>
  </si>
  <si>
    <t xml:space="preserve">Diaz Veloso, Matías </t>
  </si>
  <si>
    <t>Robles, Benjamín</t>
  </si>
  <si>
    <t>CATEGORIA: 5ta. Varones Federados</t>
  </si>
  <si>
    <t>Schelling, Nahuel</t>
  </si>
  <si>
    <t>Azcoiti, Lucas</t>
  </si>
  <si>
    <t>Kuwada, Akemi</t>
  </si>
  <si>
    <t>Rosales, Brisa</t>
  </si>
  <si>
    <t>Ramires, Brenda</t>
  </si>
  <si>
    <t>Salguero, Julieta</t>
  </si>
  <si>
    <t>Salcedo, Agustina</t>
  </si>
  <si>
    <t>Torres, Valentina</t>
  </si>
  <si>
    <t>Titos, Denise</t>
  </si>
  <si>
    <t>Schelling, Luna</t>
  </si>
  <si>
    <t>Asoc. Alta Barda</t>
  </si>
  <si>
    <t>FNP</t>
  </si>
  <si>
    <t>Medina, Alejandro</t>
  </si>
  <si>
    <t>Soggetti, Juan</t>
  </si>
  <si>
    <t>Ghiggia, Gonzalo</t>
  </si>
  <si>
    <t>Payllalef, Lucas</t>
  </si>
  <si>
    <t>Gader, Benjamín</t>
  </si>
  <si>
    <t>Arias, Maira</t>
  </si>
  <si>
    <t>Quintulén Mora, Camila</t>
  </si>
  <si>
    <t>Marzano, Micaela</t>
  </si>
  <si>
    <t>Reyes Petrelli, Josefina</t>
  </si>
  <si>
    <t>Herrera, Ailén</t>
  </si>
  <si>
    <t>Atlético Mar del Plata</t>
  </si>
  <si>
    <t>Spelzini, Luciana</t>
  </si>
  <si>
    <t>Atlético MdP</t>
  </si>
  <si>
    <t>Mestralet, Macarena</t>
  </si>
  <si>
    <t>Mestralet, Martín</t>
  </si>
  <si>
    <t>Gamarra, Solange</t>
  </si>
  <si>
    <t>Herrero, María Sol</t>
  </si>
  <si>
    <t>Gaete, Camila</t>
  </si>
  <si>
    <t>Goicoechea, Lautaro</t>
  </si>
  <si>
    <t>Salas, Hossana</t>
  </si>
  <si>
    <t>Ferrari, Guillermina</t>
  </si>
  <si>
    <t>C. A. Aldosivi</t>
  </si>
  <si>
    <t>Peña, Valentina</t>
  </si>
  <si>
    <t>Aldosivi</t>
  </si>
  <si>
    <t>Peñalba, María Luz</t>
  </si>
  <si>
    <t>Greco, Micaela</t>
  </si>
  <si>
    <t>Carnicelli, Marcela</t>
  </si>
  <si>
    <t>Peñalba, Josefina</t>
  </si>
  <si>
    <t>Capellano, Ezequiel</t>
  </si>
  <si>
    <t>Wechtel, Belén</t>
  </si>
  <si>
    <t>Chavero, Ludmila</t>
  </si>
  <si>
    <t>Rabal, Florencia</t>
  </si>
  <si>
    <t>Italiano José C. Paz</t>
  </si>
  <si>
    <t>APM</t>
  </si>
  <si>
    <t>Stier, Elizabeth</t>
  </si>
  <si>
    <t>Spagnuolo, Pablo</t>
  </si>
  <si>
    <t>Dominguez, Sabrina</t>
  </si>
  <si>
    <t>Gimenez, Agustina</t>
  </si>
  <si>
    <t>Ramírez, Ivana</t>
  </si>
  <si>
    <t>Cuello, Franco Ignacio</t>
  </si>
  <si>
    <t>Del Core Knack, Fiorella</t>
  </si>
  <si>
    <t>CATEGORIA: Promocional Damas Intermedia</t>
  </si>
  <si>
    <t>Rubino Di Risio, Valentina</t>
  </si>
  <si>
    <t>Stocco, Silvana</t>
  </si>
  <si>
    <t>Sanchez, Agustina</t>
  </si>
  <si>
    <t>Sosa, Federico</t>
  </si>
  <si>
    <t>CERMUN</t>
  </si>
  <si>
    <t>Machuca, Lorenza</t>
  </si>
  <si>
    <t>Diaz, Brisa Antonella</t>
  </si>
  <si>
    <t>CATEGORIA: 4ta. Damas Escuela</t>
  </si>
  <si>
    <t>Semenza, Abril</t>
  </si>
  <si>
    <t>CATEGORIA: Seniors Varones Escuela</t>
  </si>
  <si>
    <t xml:space="preserve">Puentes, Julio </t>
  </si>
  <si>
    <t>Sigale, Agustina</t>
  </si>
  <si>
    <t>Machuca, Linda</t>
  </si>
  <si>
    <t>Diaz, Facundo</t>
  </si>
  <si>
    <t>Do Santos, Jermán</t>
  </si>
  <si>
    <t>Barrionuevo, Abril</t>
  </si>
  <si>
    <t>Saracho, Sol</t>
  </si>
  <si>
    <t>Lopez, Lara</t>
  </si>
  <si>
    <t>Ramisch, Zoe</t>
  </si>
  <si>
    <t>Berazategui Patín</t>
  </si>
  <si>
    <t>Hidalgo, Florencia</t>
  </si>
  <si>
    <t>Tuya, Aylén</t>
  </si>
  <si>
    <t>Pocito Patín Club</t>
  </si>
  <si>
    <t>ASAP</t>
  </si>
  <si>
    <t>CATEGORIA: Menores 6 años Damas Intermedia</t>
  </si>
  <si>
    <t>Saavedra, Lourdes</t>
  </si>
  <si>
    <t>Agüero, Camila</t>
  </si>
  <si>
    <t>Estrella, Romina</t>
  </si>
  <si>
    <t>Barrionuevo, Brisa</t>
  </si>
  <si>
    <t>Vila, Fabricio</t>
  </si>
  <si>
    <t>Dominguez, Gabriela</t>
  </si>
  <si>
    <t>Segura, Melisa</t>
  </si>
  <si>
    <t>CATEGORIA: Promocional Damas Federados</t>
  </si>
  <si>
    <t>Agüero, Valentina</t>
  </si>
  <si>
    <t>CATEGORIA: Promocional Varones Federados</t>
  </si>
  <si>
    <t>Molina, Gabriel</t>
  </si>
  <si>
    <t>Ramirez, Alexander</t>
  </si>
  <si>
    <t>Pueblas, Luján</t>
  </si>
  <si>
    <t>Illanés, Fernanda</t>
  </si>
  <si>
    <t>Estrella, Lucía</t>
  </si>
  <si>
    <t>Cortez, Milagros</t>
  </si>
  <si>
    <t>Gonzales, Franco</t>
  </si>
  <si>
    <t>Lopez, Abigail</t>
  </si>
  <si>
    <t>Ramon, Nicolás</t>
  </si>
  <si>
    <t>Lopez, Exequiel</t>
  </si>
  <si>
    <t>Pocito Patin Club</t>
  </si>
  <si>
    <t>Yváñez, Hector</t>
  </si>
  <si>
    <t>Medina, Rodrigo</t>
  </si>
  <si>
    <t>Micheli, Mariano</t>
  </si>
  <si>
    <t>Diaz, Guillermo</t>
  </si>
  <si>
    <t>Fundación Oscar Contrera</t>
  </si>
  <si>
    <t>Contrera, Luis León</t>
  </si>
  <si>
    <t>F. Oscar Contrera</t>
  </si>
  <si>
    <t>Contrera, Oscar</t>
  </si>
  <si>
    <t>C. A. River Mar del Plata</t>
  </si>
  <si>
    <t>Servián, Guillermo</t>
  </si>
  <si>
    <t>River MdP</t>
  </si>
  <si>
    <t>Brandolino, María Emilia</t>
  </si>
  <si>
    <t>Martorello, Daiana</t>
  </si>
  <si>
    <t>Grossi, Javier</t>
  </si>
  <si>
    <t>Saladino, Fiorella</t>
  </si>
  <si>
    <t>Saladino, Luciana</t>
  </si>
  <si>
    <t>Cabrera, Yamila</t>
  </si>
  <si>
    <t>Taylor, Kevin</t>
  </si>
  <si>
    <t>Siri, Micaela</t>
  </si>
  <si>
    <t>Areal, Maria Sol</t>
  </si>
  <si>
    <t>Znidar, Valeria</t>
  </si>
  <si>
    <t>Acosta, Melina</t>
  </si>
  <si>
    <t>Cabrera, Aixa</t>
  </si>
  <si>
    <t>Municipalidad Escobar</t>
  </si>
  <si>
    <t>Mun. Escobar</t>
  </si>
  <si>
    <t>Sanchez, Jimena</t>
  </si>
  <si>
    <t>Godoy, Guillermina</t>
  </si>
  <si>
    <t>Gorosito, Natalia</t>
  </si>
  <si>
    <t>Bohn, Sharia</t>
  </si>
  <si>
    <t>Gorosito, Romina</t>
  </si>
  <si>
    <t>Lazarte, Camila</t>
  </si>
  <si>
    <t>Lazarte, Giuliana</t>
  </si>
  <si>
    <t>Fernandez, Megan</t>
  </si>
  <si>
    <t>Encina, Evelyn</t>
  </si>
  <si>
    <t>Troncoso, Maitena</t>
  </si>
  <si>
    <t>Salum, Magalì</t>
  </si>
  <si>
    <t>Hidalgo, Agustina</t>
  </si>
  <si>
    <t>Jimenez, Carolina</t>
  </si>
  <si>
    <t>CATEGORIA: 3ra. Damas Escuela</t>
  </si>
  <si>
    <t>Rial, Lourdes</t>
  </si>
  <si>
    <t>Gimenez, Francisco</t>
  </si>
  <si>
    <t>Gimenez, Marianela</t>
  </si>
  <si>
    <t>CATEGORIA: 4ta. Varones Intermedia</t>
  </si>
  <si>
    <t>Arrieta, Mateo</t>
  </si>
  <si>
    <t>Gomez, Victoria</t>
  </si>
  <si>
    <t>Costilla, Guadalupe</t>
  </si>
  <si>
    <t>Diaz, Nadia</t>
  </si>
  <si>
    <t>Roumec. Santiago</t>
  </si>
  <si>
    <t>Huracán</t>
  </si>
  <si>
    <t>Roumec, Daiana</t>
  </si>
  <si>
    <t>Bardín, Rocío</t>
  </si>
  <si>
    <t>Elorriaga, Maria Paz</t>
  </si>
  <si>
    <t>Mambrin, Nahir</t>
  </si>
  <si>
    <t>Diaz, Mayra</t>
  </si>
  <si>
    <t>Huracan</t>
  </si>
  <si>
    <t>Jara, Candela</t>
  </si>
  <si>
    <t>200 mts.-</t>
  </si>
  <si>
    <t>300 mts.-</t>
  </si>
  <si>
    <t>Huracan Necochea</t>
  </si>
  <si>
    <t>A</t>
  </si>
  <si>
    <t xml:space="preserve"> </t>
  </si>
  <si>
    <t>n/c</t>
  </si>
  <si>
    <t>Tuya Ezequiel</t>
  </si>
  <si>
    <t>Berazategui Patìn</t>
  </si>
  <si>
    <t>2000 ptos</t>
  </si>
  <si>
    <t>300 mts</t>
  </si>
  <si>
    <t>300 mts.</t>
  </si>
  <si>
    <t>Kimberley</t>
  </si>
  <si>
    <t>600 mts</t>
  </si>
  <si>
    <t>200 mts</t>
  </si>
  <si>
    <t>CATEGORIA: Menores 6 años Varones Intermedia</t>
  </si>
  <si>
    <t>Machuca Darìo</t>
  </si>
  <si>
    <t>Barrionuevo Santiago</t>
  </si>
  <si>
    <t>Cermun</t>
  </si>
  <si>
    <t>1000 mts</t>
  </si>
  <si>
    <t>400 mts</t>
  </si>
  <si>
    <t>600 mts.</t>
  </si>
  <si>
    <t>1000 mts.</t>
  </si>
  <si>
    <t>1000 ptos</t>
  </si>
  <si>
    <t>7000 elim.</t>
  </si>
  <si>
    <t>5000 elim</t>
  </si>
  <si>
    <t>7000 elim</t>
  </si>
  <si>
    <t>400 mts.</t>
  </si>
  <si>
    <t>180 mts.</t>
  </si>
  <si>
    <t>300 c/reloj</t>
  </si>
  <si>
    <t>500 mts.</t>
  </si>
  <si>
    <t>200 mta.</t>
  </si>
  <si>
    <t>200 mts.</t>
  </si>
  <si>
    <t>500 mts</t>
  </si>
  <si>
    <t>3000 elim</t>
  </si>
  <si>
    <t>1500 mts</t>
  </si>
  <si>
    <t>7000 Comb.</t>
  </si>
  <si>
    <t>5000 Comb.</t>
  </si>
  <si>
    <t>1000 S/E</t>
  </si>
  <si>
    <t>800 mts</t>
  </si>
  <si>
    <t>5000 Comb</t>
  </si>
  <si>
    <t>500 S/E</t>
  </si>
  <si>
    <t>3000 ALP</t>
  </si>
  <si>
    <t>800 mts.</t>
  </si>
  <si>
    <t>250 mts</t>
  </si>
  <si>
    <t>desc</t>
  </si>
  <si>
    <t>D</t>
  </si>
  <si>
    <t>PUNTUACION  ACUMULADA  ESCOBAR 2013</t>
  </si>
  <si>
    <t>CATEGORIA:  MAYORES  VARONES</t>
  </si>
  <si>
    <t>Nº</t>
  </si>
  <si>
    <t>CORREDOR</t>
  </si>
  <si>
    <t>CLUB</t>
  </si>
  <si>
    <t>300 C/REL</t>
  </si>
  <si>
    <t>CATEGORIA:  MAYORES  DAMAS</t>
  </si>
  <si>
    <t>CATEGORIA:  JUVENILES  DAMAS</t>
  </si>
  <si>
    <t>CATEGORIA:  JUVENIL  VARONES</t>
  </si>
  <si>
    <t>CATEGORIA: TERCERA  DAMAS</t>
  </si>
  <si>
    <t>SUBTOTAL</t>
  </si>
  <si>
    <t>CATEGORIA:  CUARTA  VARONES</t>
  </si>
  <si>
    <t>CATEGORIA:  CUARTA DAMAS  FEDERADA</t>
  </si>
  <si>
    <t>CATEGORIA:  QUINTA VARONES  FEDERADO</t>
  </si>
  <si>
    <t>CATEGORIA:  QUINTA DAMA  FEDERADA</t>
  </si>
  <si>
    <t>CATEGORIA:  PROMOCIONAL DAMA  FEDERADA</t>
  </si>
  <si>
    <t>CATEGORIA:  PROMOCIONAL VARONES  FEDERADOS</t>
  </si>
  <si>
    <t>7000 comb</t>
  </si>
  <si>
    <t>5000 comb</t>
  </si>
  <si>
    <t>CATEGORIA:  SENIOR  VARONES INTERMEDIA</t>
  </si>
  <si>
    <t>DESC.</t>
  </si>
  <si>
    <t>TOTAL</t>
  </si>
  <si>
    <t>CATEGORIA: SENIOR DAMAS INTERMEDIA</t>
  </si>
  <si>
    <t>CATEGORIA:  JUNIOR VARONES  INTERMEDIA</t>
  </si>
  <si>
    <t>CATEGORIA: JUNIOR DAMAS INTERMEDIA</t>
  </si>
  <si>
    <t>CATEGORIA:  CUARTA VARONES INTERMEDIA</t>
  </si>
  <si>
    <t>CATEGORIA:  TERCERA DAMAS INTERMEDIA</t>
  </si>
  <si>
    <t>CATEGORIA:  QUINTA VARONES  INTERMEDIA</t>
  </si>
  <si>
    <t>CATEGORIA: CUARTA DAMAS  INTERMEDIA</t>
  </si>
  <si>
    <t>CATEGORIA:  QUINTA DAMAS INTERMEDIA</t>
  </si>
  <si>
    <t>CATEGORIA:  SEXTA VARONES INTERMEDIA</t>
  </si>
  <si>
    <t>CATEGORIA: PROMOCIONAL VARONES INTERMEDIA</t>
  </si>
  <si>
    <t>CATEGORIA: PROMOCIONAL DAMAS INTERMEDIA</t>
  </si>
  <si>
    <t>500 series</t>
  </si>
  <si>
    <t>3000 ptos</t>
  </si>
  <si>
    <t>500 ruta</t>
  </si>
  <si>
    <t>500m ruta</t>
  </si>
  <si>
    <t>descarte</t>
  </si>
  <si>
    <t>ruta</t>
  </si>
  <si>
    <t>6.5</t>
  </si>
  <si>
    <t>5000 mts</t>
  </si>
  <si>
    <t>1º</t>
  </si>
  <si>
    <t>2º</t>
  </si>
  <si>
    <t>3º</t>
  </si>
  <si>
    <t>5000 ptos</t>
  </si>
  <si>
    <t>Subtotal</t>
  </si>
  <si>
    <t>Descarte</t>
  </si>
  <si>
    <t>Total</t>
  </si>
  <si>
    <t xml:space="preserve">Gimenez </t>
  </si>
  <si>
    <t>Iori</t>
  </si>
  <si>
    <t xml:space="preserve">  Empatan en puestos performance ultima carrera</t>
  </si>
  <si>
    <t>Diaz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</si>
</sst>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Verdana"/>
      <family val="2"/>
    </font>
    <font>
      <b/>
      <sz val="16"/>
      <name val="Franklin Gothic Medium"/>
      <family val="2"/>
    </font>
    <font>
      <b/>
      <sz val="15"/>
      <name val="Franklin Gothic Medium"/>
      <family val="2"/>
    </font>
    <font>
      <b/>
      <i/>
      <sz val="10"/>
      <name val="Arial"/>
      <family val="2"/>
    </font>
    <font>
      <b/>
      <sz val="11"/>
      <name val="Verdana"/>
      <family val="2"/>
    </font>
    <font>
      <b/>
      <sz val="10"/>
      <name val="Arial Unicode MS"/>
      <family val="2"/>
    </font>
    <font>
      <b/>
      <sz val="10"/>
      <color indexed="8"/>
      <name val="Verdana"/>
      <family val="2"/>
    </font>
    <font>
      <sz val="11"/>
      <name val="Arial Unicode MS"/>
      <family val="2"/>
    </font>
    <font>
      <sz val="10"/>
      <name val="Arial Unicode MS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Verdana"/>
      <family val="2"/>
    </font>
    <font>
      <b/>
      <sz val="14"/>
      <name val="Baskerville Old Face"/>
      <family val="1"/>
    </font>
    <font>
      <b/>
      <sz val="12"/>
      <name val="Baskerville Old Face"/>
      <family val="1"/>
    </font>
    <font>
      <sz val="8"/>
      <name val="Arial Unicode MS"/>
      <family val="2"/>
    </font>
    <font>
      <sz val="7"/>
      <name val="Arial Unicode MS"/>
      <family val="2"/>
    </font>
    <font>
      <b/>
      <sz val="9"/>
      <color indexed="8"/>
      <name val="Verdana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Verdana"/>
      <family val="2"/>
    </font>
    <font>
      <sz val="9"/>
      <color indexed="8"/>
      <name val="Calibri"/>
      <family val="2"/>
    </font>
    <font>
      <b/>
      <sz val="11"/>
      <color indexed="9"/>
      <name val="Arial Unicode MS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b/>
      <sz val="12"/>
      <name val="Arial Unicode MS"/>
      <family val="2"/>
    </font>
    <font>
      <b/>
      <sz val="12"/>
      <color indexed="8"/>
      <name val="Calibri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4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34" borderId="15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11" fillId="38" borderId="13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/>
      <protection/>
    </xf>
    <xf numFmtId="0" fontId="11" fillId="33" borderId="13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12" xfId="0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28" fillId="33" borderId="29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8" fillId="33" borderId="29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6" fillId="33" borderId="31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28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2" fillId="4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29" fillId="34" borderId="39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/>
      <protection/>
    </xf>
    <xf numFmtId="0" fontId="0" fillId="0" borderId="29" xfId="0" applyFill="1" applyBorder="1" applyAlignment="1">
      <alignment horizontal="center"/>
    </xf>
    <xf numFmtId="0" fontId="18" fillId="0" borderId="29" xfId="0" applyFont="1" applyFill="1" applyBorder="1" applyAlignment="1" applyProtection="1">
      <alignment horizontal="center"/>
      <protection/>
    </xf>
    <xf numFmtId="0" fontId="30" fillId="0" borderId="29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6" fillId="39" borderId="31" xfId="0" applyFont="1" applyFill="1" applyBorder="1" applyAlignment="1">
      <alignment vertical="center"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1" fillId="41" borderId="0" xfId="0" applyFont="1" applyFill="1" applyBorder="1" applyAlignment="1">
      <alignment horizontal="center"/>
    </xf>
    <xf numFmtId="0" fontId="31" fillId="4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32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8" fillId="33" borderId="28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3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1171575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257175</xdr:rowOff>
    </xdr:from>
    <xdr:to>
      <xdr:col>1</xdr:col>
      <xdr:colOff>1228725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42925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1390650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38100</xdr:rowOff>
    </xdr:from>
    <xdr:to>
      <xdr:col>1</xdr:col>
      <xdr:colOff>1428750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905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1371600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9525</xdr:rowOff>
    </xdr:from>
    <xdr:to>
      <xdr:col>1</xdr:col>
      <xdr:colOff>1428750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619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1371600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19050</xdr:rowOff>
    </xdr:from>
    <xdr:to>
      <xdr:col>1</xdr:col>
      <xdr:colOff>1390650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715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1</xdr:col>
      <xdr:colOff>1333500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47625</xdr:rowOff>
    </xdr:from>
    <xdr:to>
      <xdr:col>1</xdr:col>
      <xdr:colOff>1419225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6000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1352550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19050</xdr:rowOff>
    </xdr:from>
    <xdr:to>
      <xdr:col>1</xdr:col>
      <xdr:colOff>1400175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715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1</xdr:col>
      <xdr:colOff>1362075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9525</xdr:rowOff>
    </xdr:from>
    <xdr:to>
      <xdr:col>1</xdr:col>
      <xdr:colOff>1409700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619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1</xdr:col>
      <xdr:colOff>1333500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9525</xdr:rowOff>
    </xdr:from>
    <xdr:to>
      <xdr:col>1</xdr:col>
      <xdr:colOff>1428750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619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1333500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19050</xdr:rowOff>
    </xdr:from>
    <xdr:to>
      <xdr:col>1</xdr:col>
      <xdr:colOff>1343025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7150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1</xdr:col>
      <xdr:colOff>1362075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28575</xdr:rowOff>
    </xdr:from>
    <xdr:to>
      <xdr:col>1</xdr:col>
      <xdr:colOff>1428750</xdr:colOff>
      <xdr:row>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810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1352550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19050</xdr:rowOff>
    </xdr:from>
    <xdr:to>
      <xdr:col>1</xdr:col>
      <xdr:colOff>1438275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715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1133475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28575</xdr:rowOff>
    </xdr:from>
    <xdr:to>
      <xdr:col>1</xdr:col>
      <xdr:colOff>1038225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81025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1390650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0</xdr:rowOff>
    </xdr:from>
    <xdr:to>
      <xdr:col>1</xdr:col>
      <xdr:colOff>1409700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1428750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1304925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47625</xdr:rowOff>
    </xdr:from>
    <xdr:to>
      <xdr:col>1</xdr:col>
      <xdr:colOff>1400175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000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1371600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9525</xdr:rowOff>
    </xdr:from>
    <xdr:to>
      <xdr:col>1</xdr:col>
      <xdr:colOff>1428750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619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1295400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1</xdr:col>
      <xdr:colOff>1371600</xdr:colOff>
      <xdr:row>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810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1247775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1</xdr:col>
      <xdr:colOff>1343025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1257300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1352550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715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1228725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1</xdr:col>
      <xdr:colOff>1200150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1171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1238250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1</xdr:col>
      <xdr:colOff>1343025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1276350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38100</xdr:rowOff>
    </xdr:from>
    <xdr:to>
      <xdr:col>1</xdr:col>
      <xdr:colOff>1362075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905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1</xdr:col>
      <xdr:colOff>1362075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9525</xdr:rowOff>
    </xdr:from>
    <xdr:to>
      <xdr:col>1</xdr:col>
      <xdr:colOff>1400175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619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1257300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1333500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1</xdr:col>
      <xdr:colOff>1209675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9525</xdr:rowOff>
    </xdr:from>
    <xdr:to>
      <xdr:col>1</xdr:col>
      <xdr:colOff>1343025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619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1257300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257175</xdr:rowOff>
    </xdr:from>
    <xdr:to>
      <xdr:col>1</xdr:col>
      <xdr:colOff>1257300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429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1247775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1314450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15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1238250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257175</xdr:rowOff>
    </xdr:from>
    <xdr:to>
      <xdr:col>1</xdr:col>
      <xdr:colOff>1323975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429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1</xdr:col>
      <xdr:colOff>1619250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123825</xdr:rowOff>
    </xdr:from>
    <xdr:to>
      <xdr:col>1</xdr:col>
      <xdr:colOff>1695450</xdr:colOff>
      <xdr:row>6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477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1</xdr:col>
      <xdr:colOff>923925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</xdr:row>
      <xdr:rowOff>238125</xdr:rowOff>
    </xdr:from>
    <xdr:to>
      <xdr:col>1</xdr:col>
      <xdr:colOff>790575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238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1</xdr:col>
      <xdr:colOff>1428750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0</xdr:rowOff>
    </xdr:from>
    <xdr:to>
      <xdr:col>1</xdr:col>
      <xdr:colOff>1457325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1371600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19050</xdr:rowOff>
    </xdr:from>
    <xdr:to>
      <xdr:col>1</xdr:col>
      <xdr:colOff>1457325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5715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1352550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257175</xdr:rowOff>
    </xdr:from>
    <xdr:to>
      <xdr:col>1</xdr:col>
      <xdr:colOff>1428750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429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0</xdr:rowOff>
    </xdr:from>
    <xdr:to>
      <xdr:col>1</xdr:col>
      <xdr:colOff>1419225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52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1381125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1447800</xdr:colOff>
      <xdr:row>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8102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view="pageLayout" zoomScale="75" zoomScaleNormal="75" zoomScalePageLayoutView="75" workbookViewId="0" topLeftCell="A8">
      <selection activeCell="AA13" sqref="AA13:AA33"/>
    </sheetView>
  </sheetViews>
  <sheetFormatPr defaultColWidth="11.421875" defaultRowHeight="15"/>
  <cols>
    <col min="1" max="1" width="5.140625" style="0" customWidth="1"/>
    <col min="2" max="2" width="24.28125" style="0" customWidth="1"/>
    <col min="3" max="3" width="17.8515625" style="0" customWidth="1"/>
    <col min="4" max="4" width="2.8515625" style="0" customWidth="1"/>
    <col min="5" max="5" width="10.28125" style="0" customWidth="1"/>
    <col min="6" max="6" width="6.140625" style="0" customWidth="1"/>
    <col min="7" max="7" width="6.00390625" style="0" customWidth="1"/>
    <col min="8" max="8" width="3.140625" style="0" customWidth="1"/>
    <col min="9" max="9" width="6.140625" style="0" customWidth="1"/>
    <col min="10" max="10" width="6.00390625" style="0" customWidth="1"/>
    <col min="11" max="11" width="3.140625" style="0" customWidth="1"/>
    <col min="12" max="12" width="6.140625" style="0" customWidth="1"/>
    <col min="13" max="13" width="6.00390625" style="0" customWidth="1"/>
    <col min="14" max="14" width="3.140625" style="0" customWidth="1"/>
    <col min="15" max="15" width="6.140625" style="0" customWidth="1"/>
    <col min="16" max="16" width="6.00390625" style="0" customWidth="1"/>
    <col min="17" max="17" width="3.140625" style="0" customWidth="1"/>
    <col min="18" max="19" width="6.00390625" style="0" customWidth="1"/>
    <col min="20" max="20" width="3.140625" style="0" customWidth="1"/>
    <col min="21" max="22" width="6.00390625" style="0" customWidth="1"/>
    <col min="23" max="23" width="3.140625" style="0" customWidth="1"/>
    <col min="24" max="24" width="6.00390625" style="0" customWidth="1"/>
    <col min="25" max="25" width="6.140625" style="0" customWidth="1"/>
    <col min="26" max="26" width="3.140625" style="0" customWidth="1"/>
    <col min="27" max="27" width="12.00390625" style="0" customWidth="1"/>
    <col min="29" max="29" width="5.57421875" style="0" customWidth="1"/>
  </cols>
  <sheetData>
    <row r="1" spans="1:29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  <c r="AC1" s="1"/>
    </row>
    <row r="2" spans="1:29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52"/>
      <c r="R2" s="52"/>
      <c r="S2" s="52"/>
      <c r="T2" s="52"/>
      <c r="U2" s="52"/>
      <c r="V2" s="52"/>
      <c r="W2" s="52"/>
      <c r="X2" s="52"/>
      <c r="Y2" s="52"/>
      <c r="Z2" s="52"/>
      <c r="AA2" s="2"/>
      <c r="AB2" s="1"/>
      <c r="AC2" s="1"/>
    </row>
    <row r="3" spans="1:29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4"/>
      <c r="AC3" s="1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4"/>
      <c r="AC5" s="1"/>
    </row>
    <row r="6" spans="1:29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6.5" thickBot="1" thickTop="1">
      <c r="A7" s="118" t="s">
        <v>70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Top="1">
      <c r="A8" s="3"/>
      <c r="B8" s="4"/>
      <c r="C8" s="4"/>
      <c r="D8" s="4"/>
      <c r="E8" s="4"/>
      <c r="F8" s="128" t="s"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4"/>
    </row>
    <row r="9" spans="1:29" ht="15.75" thickBot="1">
      <c r="A9" s="1"/>
      <c r="B9" s="1"/>
      <c r="C9" s="1"/>
      <c r="D9" s="1"/>
      <c r="E9" s="1"/>
      <c r="F9" s="131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"/>
    </row>
    <row r="10" spans="1:29" ht="16.5" thickBot="1" thickTop="1">
      <c r="A10" s="102" t="s">
        <v>0</v>
      </c>
      <c r="B10" s="105" t="s">
        <v>1</v>
      </c>
      <c r="C10" s="102" t="s">
        <v>2</v>
      </c>
      <c r="D10" s="108"/>
      <c r="E10" s="121" t="s">
        <v>3</v>
      </c>
      <c r="F10" s="117"/>
      <c r="G10" s="122"/>
      <c r="H10" s="6"/>
      <c r="I10" s="111" t="s">
        <v>3</v>
      </c>
      <c r="J10" s="112"/>
      <c r="K10" s="5"/>
      <c r="L10" s="111" t="s">
        <v>3</v>
      </c>
      <c r="M10" s="112"/>
      <c r="N10" s="5"/>
      <c r="O10" s="111" t="s">
        <v>3</v>
      </c>
      <c r="P10" s="112"/>
      <c r="Q10" s="5"/>
      <c r="R10" s="111" t="s">
        <v>3</v>
      </c>
      <c r="S10" s="112"/>
      <c r="T10" s="5"/>
      <c r="U10" s="111" t="s">
        <v>3</v>
      </c>
      <c r="V10" s="112"/>
      <c r="W10" s="5"/>
      <c r="X10" s="111" t="s">
        <v>3</v>
      </c>
      <c r="Y10" s="112"/>
      <c r="Z10" s="5"/>
      <c r="AA10" s="136" t="s">
        <v>62</v>
      </c>
      <c r="AB10" s="103" t="s">
        <v>4</v>
      </c>
      <c r="AC10" s="135"/>
    </row>
    <row r="11" spans="1:29" ht="15.75" thickBot="1">
      <c r="A11" s="103"/>
      <c r="B11" s="106"/>
      <c r="C11" s="103"/>
      <c r="D11" s="109"/>
      <c r="E11" s="113" t="s">
        <v>71</v>
      </c>
      <c r="F11" s="114"/>
      <c r="G11" s="115"/>
      <c r="H11" s="6"/>
      <c r="I11" s="116" t="s">
        <v>403</v>
      </c>
      <c r="J11" s="117"/>
      <c r="K11" s="5"/>
      <c r="L11" s="116" t="s">
        <v>407</v>
      </c>
      <c r="M11" s="117"/>
      <c r="N11" s="5"/>
      <c r="O11" s="116" t="s">
        <v>413</v>
      </c>
      <c r="P11" s="117"/>
      <c r="Q11" s="5"/>
      <c r="R11" s="116" t="s">
        <v>415</v>
      </c>
      <c r="S11" s="117"/>
      <c r="T11" s="5"/>
      <c r="U11" s="116" t="s">
        <v>391</v>
      </c>
      <c r="V11" s="117"/>
      <c r="W11" s="5"/>
      <c r="X11" s="116" t="s">
        <v>464</v>
      </c>
      <c r="Y11" s="117"/>
      <c r="Z11" s="5"/>
      <c r="AA11" s="137"/>
      <c r="AB11" s="103"/>
      <c r="AC11" s="109"/>
    </row>
    <row r="12" spans="1:29" ht="15.75" thickBot="1">
      <c r="A12" s="104"/>
      <c r="B12" s="107"/>
      <c r="C12" s="104"/>
      <c r="D12" s="110"/>
      <c r="E12" s="53" t="s">
        <v>72</v>
      </c>
      <c r="F12" s="56" t="s">
        <v>5</v>
      </c>
      <c r="G12" s="54" t="s">
        <v>6</v>
      </c>
      <c r="H12" s="9"/>
      <c r="I12" s="7" t="s">
        <v>5</v>
      </c>
      <c r="J12" s="8" t="s">
        <v>6</v>
      </c>
      <c r="K12" s="9"/>
      <c r="L12" s="7" t="s">
        <v>5</v>
      </c>
      <c r="M12" s="8" t="s">
        <v>6</v>
      </c>
      <c r="N12" s="10"/>
      <c r="O12" s="7" t="s">
        <v>5</v>
      </c>
      <c r="P12" s="8" t="s">
        <v>6</v>
      </c>
      <c r="Q12" s="10"/>
      <c r="R12" s="7" t="s">
        <v>5</v>
      </c>
      <c r="S12" s="8" t="s">
        <v>6</v>
      </c>
      <c r="T12" s="10"/>
      <c r="U12" s="7" t="s">
        <v>5</v>
      </c>
      <c r="V12" s="8" t="s">
        <v>6</v>
      </c>
      <c r="W12" s="10"/>
      <c r="X12" s="7" t="s">
        <v>5</v>
      </c>
      <c r="Y12" s="8" t="s">
        <v>6</v>
      </c>
      <c r="Z12" s="10"/>
      <c r="AA12" s="138"/>
      <c r="AB12" s="104"/>
      <c r="AC12" s="110"/>
    </row>
    <row r="13" spans="1:30" s="18" customFormat="1" ht="17.25">
      <c r="A13" s="11">
        <v>37</v>
      </c>
      <c r="B13" s="12" t="s">
        <v>78</v>
      </c>
      <c r="C13" s="13" t="s">
        <v>75</v>
      </c>
      <c r="D13" s="14"/>
      <c r="E13" s="15">
        <v>28.45</v>
      </c>
      <c r="F13" s="55">
        <f aca="true" t="shared" si="0" ref="F13:F32">RANK(E13,$E$13:$E$33,1)</f>
        <v>13</v>
      </c>
      <c r="G13" s="68">
        <f>+IF(F13=1,21)+IF(F13=2,20)+IF(F13=3,19)+IF(F13=4,18)+IF(F13=5,17)+IF(F13=6,16)+IF(F13=7,15)+IF(F13=8,14)+IF(F13=9,13)+IF(F13=10,12)+IF(F13=11,11)+IF(F13=12,10)+IF(F13=13,9)+IF(F13=14,8)+IF(F13=15,7)+IF(F13=16,6)+IF(F13=17,5)+IF(F13=18,4)+IF(F13=19,3)+IF(F13=20,2)+IF(F13=21,1)</f>
        <v>9</v>
      </c>
      <c r="H13" s="14"/>
      <c r="I13" s="55">
        <v>13</v>
      </c>
      <c r="J13" s="68">
        <f>+IF(I13=1,21)+IF(I13=2,20)+IF(I13=3,19)+IF(I13=4,18)+IF(I13=5,17)+IF(I13=6,16)+IF(I13=7,15)+IF(I13=8,14)+IF(I13=9,13)+IF(I13=10,12)+IF(I13=11,11)+IF(I13=12,10)+IF(I13=13,9)+IF(I13=14,8)+IF(I13=15,7)+IF(I13=16,6)+IF(I13=17,5)+IF(I13=18,4)+IF(I13=19,3)+IF(I13=20,2)+IF(I13=21,1)</f>
        <v>9</v>
      </c>
      <c r="K13" s="14"/>
      <c r="L13" s="61">
        <v>11</v>
      </c>
      <c r="M13" s="15">
        <f>+IF(L13=1,21)+IF(L13=2,20)+IF(L13=3,19)+IF(L13=4,18)+IF(L13=5,17)+IF(L13=6,16)+IF(L13=7,15)+IF(L13=8,14)+IF(L13=9,13)+IF(L13=10,12)+IF(L13=11,11)+IF(L13=12,10)+IF(L13=13,9)+IF(L13=14,8)+IF(L13=15,7)+IF(L13=16,6)+IF(L13=17,5)+IF(L13=18,4)+IF(L13=19,3)+IF(L13=20,2)+IF(L13=21,1)</f>
        <v>11</v>
      </c>
      <c r="N13" s="14"/>
      <c r="O13" s="17">
        <v>14</v>
      </c>
      <c r="P13" s="15">
        <f>+IF(O13=1,21)+IF(O13=2,20)+IF(O13=3,19)+IF(O13=4,18)+IF(O13=5,17)+IF(O13=6,16)+IF(O13=7,15)+IF(O13=8,14)+IF(O13=9,13)+IF(O13=10,12)+IF(O13=11,11)+IF(O13=12,10)+IF(O13=13,9)+IF(O13=14,8)+IF(O13=15,7)+IF(O13=16,6)+IF(O13=17,5)+IF(O13=18,4)+IF(O13=19,3)+IF(O13=20,2)+IF(O13=21,1)</f>
        <v>8</v>
      </c>
      <c r="Q13" s="14"/>
      <c r="R13" s="17">
        <v>12</v>
      </c>
      <c r="S13" s="15">
        <f>+IF(R13=1,21)+IF(R13=2,20)+IF(R13=3,19)+IF(R13=4,18)+IF(R13=5,17)+IF(R13=6,16)+IF(R13=7,15)+IF(R13=8,14)+IF(R13=9,13)+IF(R13=10,12)+IF(R13=11,11)+IF(R13=12,10)+IF(R13=13,9)+IF(R13=14,8)+IF(R13=15,7)+IF(R13=16,6)+IF(R13=17,5)+IF(R13=18,4)+IF(R13=19,3)+IF(R13=20,2)+IF(R13=21,1)</f>
        <v>10</v>
      </c>
      <c r="T13" s="14"/>
      <c r="U13" s="17">
        <v>9</v>
      </c>
      <c r="V13" s="15">
        <v>9</v>
      </c>
      <c r="W13" s="14"/>
      <c r="X13" s="17">
        <v>11</v>
      </c>
      <c r="Y13" s="15">
        <f>+IF(X13=1,21)+IF(X13=2,20)+IF(X13=3,19)+IF(X13=4,18)+IF(X13=5,17)+IF(X13=6,16)+IF(X13=7,15)+IF(X13=8,14)+IF(X13=9,13)+IF(X13=10,12)+IF(X13=11,11)+IF(X13=12,10)+IF(X13=13,9)+IF(X13=14,8)+IF(X13=15,7)+IF(X13=16,6)+IF(X13=17,5)+IF(X13=18,4)+IF(X13=19,3)+IF(X13=20,2)+IF(X13=21,1)</f>
        <v>11</v>
      </c>
      <c r="Z13" s="14"/>
      <c r="AA13" s="15">
        <f>MIN(G13,J13,M13,P13,S13,V13,Y13)</f>
        <v>8</v>
      </c>
      <c r="AB13" s="17">
        <f aca="true" t="shared" si="1" ref="AB13:AB33">SUM(G13,J13,M13,P13,S13,V13,Y13)-AA13</f>
        <v>59</v>
      </c>
      <c r="AC13" s="14"/>
      <c r="AD13" s="100"/>
    </row>
    <row r="14" spans="1:30" s="18" customFormat="1" ht="17.25">
      <c r="A14" s="11">
        <v>28</v>
      </c>
      <c r="B14" s="12" t="s">
        <v>79</v>
      </c>
      <c r="C14" s="13" t="s">
        <v>75</v>
      </c>
      <c r="D14" s="19"/>
      <c r="E14" s="15">
        <v>25.92</v>
      </c>
      <c r="F14" s="55">
        <f t="shared" si="0"/>
        <v>1</v>
      </c>
      <c r="G14" s="68">
        <f aca="true" t="shared" si="2" ref="G14:G33">+IF(F14=1,21)+IF(F14=2,20)+IF(F14=3,19)+IF(F14=4,18)+IF(F14=5,17)+IF(F14=6,16)+IF(F14=7,15)+IF(F14=8,14)+IF(F14=9,13)+IF(F14=10,12)+IF(F14=11,11)+IF(F14=12,10)+IF(F14=13,9)+IF(F14=14,8)+IF(F14=15,7)+IF(F14=16,6)+IF(F14=17,5)+IF(F14=18,4)+IF(F14=19,3)+IF(F14=20,2)+IF(F14=21,1)</f>
        <v>21</v>
      </c>
      <c r="H14" s="19"/>
      <c r="I14" s="67">
        <v>3</v>
      </c>
      <c r="J14" s="68">
        <f aca="true" t="shared" si="3" ref="J14:J33">+IF(I14=1,21)+IF(I14=2,20)+IF(I14=3,19)+IF(I14=4,18)+IF(I14=5,17)+IF(I14=6,16)+IF(I14=7,15)+IF(I14=8,14)+IF(I14=9,13)+IF(I14=10,12)+IF(I14=11,11)+IF(I14=12,10)+IF(I14=13,9)+IF(I14=14,8)+IF(I14=15,7)+IF(I14=16,6)+IF(I14=17,5)+IF(I14=18,4)+IF(I14=19,3)+IF(I14=20,2)+IF(I14=21,1)</f>
        <v>19</v>
      </c>
      <c r="K14" s="19"/>
      <c r="L14" s="62">
        <v>1</v>
      </c>
      <c r="M14" s="15">
        <f aca="true" t="shared" si="4" ref="M14:M33">+IF(L14=1,21)+IF(L14=2,20)+IF(L14=3,19)+IF(L14=4,18)+IF(L14=5,17)+IF(L14=6,16)+IF(L14=7,15)+IF(L14=8,14)+IF(L14=9,13)+IF(L14=10,12)+IF(L14=11,11)+IF(L14=12,10)+IF(L14=13,9)+IF(L14=14,8)+IF(L14=15,7)+IF(L14=16,6)+IF(L14=17,5)+IF(L14=18,4)+IF(L14=19,3)+IF(L14=20,2)+IF(L14=21,1)</f>
        <v>21</v>
      </c>
      <c r="N14" s="19"/>
      <c r="O14" s="59">
        <v>9</v>
      </c>
      <c r="P14" s="15">
        <f aca="true" t="shared" si="5" ref="P14:P33">+IF(O14=1,21)+IF(O14=2,20)+IF(O14=3,19)+IF(O14=4,18)+IF(O14=5,17)+IF(O14=6,16)+IF(O14=7,15)+IF(O14=8,14)+IF(O14=9,13)+IF(O14=10,12)+IF(O14=11,11)+IF(O14=12,10)+IF(O14=13,9)+IF(O14=14,8)+IF(O14=15,7)+IF(O14=16,6)+IF(O14=17,5)+IF(O14=18,4)+IF(O14=19,3)+IF(O14=20,2)+IF(O14=21,1)</f>
        <v>13</v>
      </c>
      <c r="Q14" s="19"/>
      <c r="R14" s="17">
        <v>2</v>
      </c>
      <c r="S14" s="15">
        <f aca="true" t="shared" si="6" ref="S14:S33">+IF(R14=1,21)+IF(R14=2,20)+IF(R14=3,19)+IF(R14=4,18)+IF(R14=5,17)+IF(R14=6,16)+IF(R14=7,15)+IF(R14=8,14)+IF(R14=9,13)+IF(R14=10,12)+IF(R14=11,11)+IF(R14=12,10)+IF(R14=13,9)+IF(R14=14,8)+IF(R14=15,7)+IF(R14=16,6)+IF(R14=17,5)+IF(R14=18,4)+IF(R14=19,3)+IF(R14=20,2)+IF(R14=21,1)</f>
        <v>20</v>
      </c>
      <c r="T14" s="14"/>
      <c r="U14" s="17">
        <v>3</v>
      </c>
      <c r="V14" s="15">
        <v>18.5</v>
      </c>
      <c r="W14" s="14"/>
      <c r="X14" s="17">
        <v>2</v>
      </c>
      <c r="Y14" s="15">
        <f aca="true" t="shared" si="7" ref="Y14:Y33">+IF(X14=1,21)+IF(X14=2,20)+IF(X14=3,19)+IF(X14=4,18)+IF(X14=5,17)+IF(X14=6,16)+IF(X14=7,15)+IF(X14=8,14)+IF(X14=9,13)+IF(X14=10,12)+IF(X14=11,11)+IF(X14=12,10)+IF(X14=13,9)+IF(X14=14,8)+IF(X14=15,7)+IF(X14=16,6)+IF(X14=17,5)+IF(X14=18,4)+IF(X14=19,3)+IF(X14=20,2)+IF(X14=21,1)</f>
        <v>20</v>
      </c>
      <c r="Z14" s="14"/>
      <c r="AA14" s="15">
        <f aca="true" t="shared" si="8" ref="AA14:AA33">MIN(G14,J14,M14,P14,S14,V14,Y14)</f>
        <v>13</v>
      </c>
      <c r="AB14" s="17">
        <f t="shared" si="1"/>
        <v>119.5</v>
      </c>
      <c r="AC14" s="19"/>
      <c r="AD14" s="98" t="s">
        <v>466</v>
      </c>
    </row>
    <row r="15" spans="1:30" s="18" customFormat="1" ht="17.25">
      <c r="A15" s="11">
        <v>47</v>
      </c>
      <c r="B15" s="12" t="s">
        <v>80</v>
      </c>
      <c r="C15" s="13" t="s">
        <v>75</v>
      </c>
      <c r="D15" s="19"/>
      <c r="E15" s="15">
        <v>28.38</v>
      </c>
      <c r="F15" s="55">
        <f t="shared" si="0"/>
        <v>11</v>
      </c>
      <c r="G15" s="68">
        <f t="shared" si="2"/>
        <v>11</v>
      </c>
      <c r="H15" s="19"/>
      <c r="I15" s="67">
        <v>14</v>
      </c>
      <c r="J15" s="68">
        <f t="shared" si="3"/>
        <v>8</v>
      </c>
      <c r="K15" s="19"/>
      <c r="L15" s="62">
        <v>13</v>
      </c>
      <c r="M15" s="15">
        <f t="shared" si="4"/>
        <v>9</v>
      </c>
      <c r="N15" s="19"/>
      <c r="O15" s="59">
        <v>13</v>
      </c>
      <c r="P15" s="15">
        <f t="shared" si="5"/>
        <v>9</v>
      </c>
      <c r="Q15" s="19"/>
      <c r="R15" s="67" t="s">
        <v>383</v>
      </c>
      <c r="S15" s="68" t="s">
        <v>381</v>
      </c>
      <c r="T15" s="14"/>
      <c r="U15" s="17">
        <v>9</v>
      </c>
      <c r="V15" s="15">
        <v>9</v>
      </c>
      <c r="W15" s="14"/>
      <c r="X15" s="17">
        <v>10</v>
      </c>
      <c r="Y15" s="15">
        <f t="shared" si="7"/>
        <v>12</v>
      </c>
      <c r="Z15" s="14"/>
      <c r="AA15" s="15">
        <f t="shared" si="8"/>
        <v>8</v>
      </c>
      <c r="AB15" s="17">
        <f t="shared" si="1"/>
        <v>50</v>
      </c>
      <c r="AC15" s="19"/>
      <c r="AD15" s="98"/>
    </row>
    <row r="16" spans="1:30" s="18" customFormat="1" ht="17.25">
      <c r="A16" s="11">
        <v>32</v>
      </c>
      <c r="B16" s="12" t="s">
        <v>81</v>
      </c>
      <c r="C16" s="13" t="s">
        <v>75</v>
      </c>
      <c r="D16" s="19"/>
      <c r="E16" s="15">
        <v>26.57</v>
      </c>
      <c r="F16" s="55">
        <f t="shared" si="0"/>
        <v>4</v>
      </c>
      <c r="G16" s="68">
        <f t="shared" si="2"/>
        <v>18</v>
      </c>
      <c r="H16" s="19"/>
      <c r="I16" s="67">
        <v>9</v>
      </c>
      <c r="J16" s="68">
        <f t="shared" si="3"/>
        <v>13</v>
      </c>
      <c r="K16" s="19"/>
      <c r="L16" s="63">
        <v>5</v>
      </c>
      <c r="M16" s="15">
        <v>16.5</v>
      </c>
      <c r="N16" s="19"/>
      <c r="O16" s="59">
        <v>4</v>
      </c>
      <c r="P16" s="15">
        <f t="shared" si="5"/>
        <v>18</v>
      </c>
      <c r="Q16" s="19"/>
      <c r="R16" s="17">
        <v>5</v>
      </c>
      <c r="S16" s="15">
        <f t="shared" si="6"/>
        <v>17</v>
      </c>
      <c r="T16" s="14"/>
      <c r="U16" s="17">
        <v>3</v>
      </c>
      <c r="V16" s="15">
        <v>18.5</v>
      </c>
      <c r="W16" s="14"/>
      <c r="X16" s="17">
        <v>5</v>
      </c>
      <c r="Y16" s="15">
        <f t="shared" si="7"/>
        <v>17</v>
      </c>
      <c r="Z16" s="14"/>
      <c r="AA16" s="15">
        <f t="shared" si="8"/>
        <v>13</v>
      </c>
      <c r="AB16" s="17">
        <f t="shared" si="1"/>
        <v>105</v>
      </c>
      <c r="AC16" s="19"/>
      <c r="AD16" s="98" t="s">
        <v>467</v>
      </c>
    </row>
    <row r="17" spans="1:30" s="18" customFormat="1" ht="17.25">
      <c r="A17" s="11">
        <v>31</v>
      </c>
      <c r="B17" s="12" t="s">
        <v>82</v>
      </c>
      <c r="C17" s="13" t="s">
        <v>75</v>
      </c>
      <c r="D17" s="19"/>
      <c r="E17" s="15">
        <v>26.12</v>
      </c>
      <c r="F17" s="55">
        <f t="shared" si="0"/>
        <v>2</v>
      </c>
      <c r="G17" s="68">
        <f t="shared" si="2"/>
        <v>20</v>
      </c>
      <c r="H17" s="19"/>
      <c r="I17" s="67" t="s">
        <v>383</v>
      </c>
      <c r="J17" s="68" t="s">
        <v>381</v>
      </c>
      <c r="K17" s="19"/>
      <c r="L17" s="63">
        <v>4</v>
      </c>
      <c r="M17" s="15">
        <f t="shared" si="4"/>
        <v>18</v>
      </c>
      <c r="N17" s="19"/>
      <c r="O17" s="67">
        <v>17</v>
      </c>
      <c r="P17" s="68">
        <v>5</v>
      </c>
      <c r="Q17" s="19"/>
      <c r="R17" s="17">
        <v>16</v>
      </c>
      <c r="S17" s="15">
        <f t="shared" si="6"/>
        <v>6</v>
      </c>
      <c r="T17" s="14"/>
      <c r="U17" s="17">
        <v>1</v>
      </c>
      <c r="V17" s="15">
        <f>+IF(U17=1,21)+IF(U17=2,20)+IF(U17=3,19)+IF(U17=4,18)+IF(U17=5,17)+IF(U17=6,16)+IF(U17=7,15)+IF(U17=8,14)+IF(U17=9,13)+IF(U17=10,12)+IF(U17=11,11)+IF(U17=12,10)+IF(U17=13,9)+IF(U17=14,8)+IF(U17=15,7)+IF(U17=16,6)+IF(U17=17,5)+IF(U17=18,4)+IF(U17=19,3)+IF(U17=20,2)+IF(U17=21,1)</f>
        <v>21</v>
      </c>
      <c r="W17" s="14"/>
      <c r="X17" s="17" t="s">
        <v>383</v>
      </c>
      <c r="Y17" s="15" t="s">
        <v>381</v>
      </c>
      <c r="Z17" s="14"/>
      <c r="AA17" s="15">
        <f t="shared" si="8"/>
        <v>5</v>
      </c>
      <c r="AB17" s="17">
        <f t="shared" si="1"/>
        <v>65</v>
      </c>
      <c r="AC17" s="19"/>
      <c r="AD17" s="98"/>
    </row>
    <row r="18" spans="1:30" s="18" customFormat="1" ht="17.25">
      <c r="A18" s="11">
        <v>49</v>
      </c>
      <c r="B18" s="12" t="s">
        <v>83</v>
      </c>
      <c r="C18" s="13" t="s">
        <v>75</v>
      </c>
      <c r="D18" s="19"/>
      <c r="E18" s="15"/>
      <c r="F18" s="55" t="s">
        <v>383</v>
      </c>
      <c r="G18" s="68" t="s">
        <v>381</v>
      </c>
      <c r="H18" s="19"/>
      <c r="I18" s="67">
        <v>6</v>
      </c>
      <c r="J18" s="68">
        <f t="shared" si="3"/>
        <v>16</v>
      </c>
      <c r="K18" s="19"/>
      <c r="L18" s="63" t="s">
        <v>383</v>
      </c>
      <c r="M18" s="15" t="s">
        <v>381</v>
      </c>
      <c r="N18" s="19"/>
      <c r="O18" s="59">
        <v>6</v>
      </c>
      <c r="P18" s="15">
        <f t="shared" si="5"/>
        <v>16</v>
      </c>
      <c r="Q18" s="19"/>
      <c r="R18" s="67" t="s">
        <v>383</v>
      </c>
      <c r="S18" s="68" t="s">
        <v>381</v>
      </c>
      <c r="T18" s="14"/>
      <c r="U18" s="67" t="s">
        <v>383</v>
      </c>
      <c r="V18" s="68" t="s">
        <v>381</v>
      </c>
      <c r="W18" s="14"/>
      <c r="X18" s="17">
        <v>15</v>
      </c>
      <c r="Y18" s="15">
        <f t="shared" si="7"/>
        <v>7</v>
      </c>
      <c r="Z18" s="14"/>
      <c r="AA18" s="15">
        <f t="shared" si="8"/>
        <v>7</v>
      </c>
      <c r="AB18" s="17">
        <f t="shared" si="1"/>
        <v>32</v>
      </c>
      <c r="AC18" s="19"/>
      <c r="AD18" s="98"/>
    </row>
    <row r="19" spans="1:30" s="18" customFormat="1" ht="17.25">
      <c r="A19" s="11">
        <v>98</v>
      </c>
      <c r="B19" s="12" t="s">
        <v>140</v>
      </c>
      <c r="C19" s="13" t="s">
        <v>129</v>
      </c>
      <c r="D19" s="19"/>
      <c r="E19" s="15" t="s">
        <v>382</v>
      </c>
      <c r="F19" s="55" t="s">
        <v>383</v>
      </c>
      <c r="G19" s="68" t="s">
        <v>381</v>
      </c>
      <c r="H19" s="19"/>
      <c r="I19" s="67" t="s">
        <v>383</v>
      </c>
      <c r="J19" s="68" t="s">
        <v>381</v>
      </c>
      <c r="K19" s="19"/>
      <c r="L19" s="59" t="s">
        <v>383</v>
      </c>
      <c r="M19" s="15" t="s">
        <v>381</v>
      </c>
      <c r="N19" s="19"/>
      <c r="O19" s="67" t="s">
        <v>383</v>
      </c>
      <c r="P19" s="68" t="s">
        <v>381</v>
      </c>
      <c r="Q19" s="19"/>
      <c r="R19" s="67" t="s">
        <v>383</v>
      </c>
      <c r="S19" s="68" t="s">
        <v>381</v>
      </c>
      <c r="T19" s="14"/>
      <c r="U19" s="67" t="s">
        <v>383</v>
      </c>
      <c r="V19" s="68" t="s">
        <v>381</v>
      </c>
      <c r="W19" s="14"/>
      <c r="X19" s="17" t="s">
        <v>383</v>
      </c>
      <c r="Y19" s="15" t="s">
        <v>381</v>
      </c>
      <c r="Z19" s="14"/>
      <c r="AA19" s="15">
        <f t="shared" si="8"/>
        <v>0</v>
      </c>
      <c r="AB19" s="17">
        <f t="shared" si="1"/>
        <v>0</v>
      </c>
      <c r="AC19" s="19"/>
      <c r="AD19" s="98"/>
    </row>
    <row r="20" spans="1:30" s="18" customFormat="1" ht="17.25">
      <c r="A20" s="11">
        <v>92</v>
      </c>
      <c r="B20" s="12" t="s">
        <v>141</v>
      </c>
      <c r="C20" s="13" t="s">
        <v>129</v>
      </c>
      <c r="D20" s="19"/>
      <c r="E20" s="15" t="s">
        <v>382</v>
      </c>
      <c r="F20" s="55" t="s">
        <v>383</v>
      </c>
      <c r="G20" s="68" t="s">
        <v>381</v>
      </c>
      <c r="H20" s="19"/>
      <c r="I20" s="69">
        <v>10</v>
      </c>
      <c r="J20" s="68">
        <f t="shared" si="3"/>
        <v>12</v>
      </c>
      <c r="K20" s="19"/>
      <c r="L20" s="60" t="s">
        <v>383</v>
      </c>
      <c r="M20" s="15" t="s">
        <v>381</v>
      </c>
      <c r="N20" s="19"/>
      <c r="O20" s="60">
        <v>5</v>
      </c>
      <c r="P20" s="15">
        <f t="shared" si="5"/>
        <v>17</v>
      </c>
      <c r="Q20" s="19"/>
      <c r="R20" s="67">
        <v>11</v>
      </c>
      <c r="S20" s="68">
        <v>11</v>
      </c>
      <c r="T20" s="14"/>
      <c r="U20" s="67" t="s">
        <v>383</v>
      </c>
      <c r="V20" s="68" t="s">
        <v>381</v>
      </c>
      <c r="W20" s="14"/>
      <c r="X20" s="17" t="s">
        <v>383</v>
      </c>
      <c r="Y20" s="15" t="s">
        <v>381</v>
      </c>
      <c r="Z20" s="14"/>
      <c r="AA20" s="15">
        <f t="shared" si="8"/>
        <v>11</v>
      </c>
      <c r="AB20" s="17">
        <f t="shared" si="1"/>
        <v>29</v>
      </c>
      <c r="AC20" s="19"/>
      <c r="AD20" s="98"/>
    </row>
    <row r="21" spans="1:30" s="18" customFormat="1" ht="17.25">
      <c r="A21" s="11">
        <v>226</v>
      </c>
      <c r="B21" s="12" t="s">
        <v>205</v>
      </c>
      <c r="C21" s="13" t="s">
        <v>203</v>
      </c>
      <c r="D21" s="19"/>
      <c r="E21" s="15">
        <v>28.08</v>
      </c>
      <c r="F21" s="55">
        <f t="shared" si="0"/>
        <v>10</v>
      </c>
      <c r="G21" s="68">
        <f t="shared" si="2"/>
        <v>12</v>
      </c>
      <c r="H21" s="19"/>
      <c r="I21" s="69">
        <v>11</v>
      </c>
      <c r="J21" s="68">
        <f t="shared" si="3"/>
        <v>11</v>
      </c>
      <c r="K21" s="19"/>
      <c r="L21" s="60">
        <v>14</v>
      </c>
      <c r="M21" s="15">
        <f t="shared" si="4"/>
        <v>8</v>
      </c>
      <c r="N21" s="19"/>
      <c r="O21" s="60">
        <v>10</v>
      </c>
      <c r="P21" s="15">
        <f t="shared" si="5"/>
        <v>12</v>
      </c>
      <c r="Q21" s="19"/>
      <c r="R21" s="17">
        <v>17</v>
      </c>
      <c r="S21" s="15">
        <f t="shared" si="6"/>
        <v>5</v>
      </c>
      <c r="T21" s="14"/>
      <c r="U21" s="17">
        <v>9</v>
      </c>
      <c r="V21" s="15">
        <v>9</v>
      </c>
      <c r="W21" s="14"/>
      <c r="X21" s="17">
        <v>9</v>
      </c>
      <c r="Y21" s="15">
        <f t="shared" si="7"/>
        <v>13</v>
      </c>
      <c r="Z21" s="14"/>
      <c r="AA21" s="15">
        <f t="shared" si="8"/>
        <v>5</v>
      </c>
      <c r="AB21" s="17">
        <f t="shared" si="1"/>
        <v>65</v>
      </c>
      <c r="AC21" s="19"/>
      <c r="AD21" s="98"/>
    </row>
    <row r="22" spans="1:30" s="18" customFormat="1" ht="17.25">
      <c r="A22" s="11">
        <v>228</v>
      </c>
      <c r="B22" s="12" t="s">
        <v>206</v>
      </c>
      <c r="C22" s="13" t="s">
        <v>203</v>
      </c>
      <c r="D22" s="19"/>
      <c r="E22" s="15">
        <v>27.53</v>
      </c>
      <c r="F22" s="55">
        <f t="shared" si="0"/>
        <v>7</v>
      </c>
      <c r="G22" s="68">
        <f t="shared" si="2"/>
        <v>15</v>
      </c>
      <c r="H22" s="19"/>
      <c r="I22" s="69">
        <v>12</v>
      </c>
      <c r="J22" s="68">
        <f t="shared" si="3"/>
        <v>10</v>
      </c>
      <c r="K22" s="19"/>
      <c r="L22" s="60">
        <v>8</v>
      </c>
      <c r="M22" s="15">
        <f t="shared" si="4"/>
        <v>14</v>
      </c>
      <c r="N22" s="19"/>
      <c r="O22" s="60">
        <v>11</v>
      </c>
      <c r="P22" s="15">
        <f t="shared" si="5"/>
        <v>11</v>
      </c>
      <c r="Q22" s="19"/>
      <c r="R22" s="17">
        <v>10</v>
      </c>
      <c r="S22" s="15">
        <f t="shared" si="6"/>
        <v>12</v>
      </c>
      <c r="T22" s="14"/>
      <c r="U22" s="17">
        <v>9</v>
      </c>
      <c r="V22" s="15">
        <v>9</v>
      </c>
      <c r="W22" s="14"/>
      <c r="X22" s="17">
        <v>14</v>
      </c>
      <c r="Y22" s="15">
        <f t="shared" si="7"/>
        <v>8</v>
      </c>
      <c r="Z22" s="14"/>
      <c r="AA22" s="15">
        <f t="shared" si="8"/>
        <v>8</v>
      </c>
      <c r="AB22" s="17">
        <f t="shared" si="1"/>
        <v>71</v>
      </c>
      <c r="AC22" s="19"/>
      <c r="AD22" s="98"/>
    </row>
    <row r="23" spans="1:30" s="18" customFormat="1" ht="17.25">
      <c r="A23" s="11">
        <v>3</v>
      </c>
      <c r="B23" s="12" t="s">
        <v>216</v>
      </c>
      <c r="C23" s="13" t="s">
        <v>214</v>
      </c>
      <c r="D23" s="19"/>
      <c r="E23" s="15" t="s">
        <v>382</v>
      </c>
      <c r="F23" s="55" t="s">
        <v>383</v>
      </c>
      <c r="G23" s="68" t="s">
        <v>381</v>
      </c>
      <c r="H23" s="19"/>
      <c r="I23" s="69" t="s">
        <v>383</v>
      </c>
      <c r="J23" s="68" t="s">
        <v>381</v>
      </c>
      <c r="K23" s="19"/>
      <c r="L23" s="60" t="s">
        <v>383</v>
      </c>
      <c r="M23" s="15" t="s">
        <v>381</v>
      </c>
      <c r="N23" s="19"/>
      <c r="O23" s="67" t="s">
        <v>383</v>
      </c>
      <c r="P23" s="68" t="s">
        <v>381</v>
      </c>
      <c r="Q23" s="19"/>
      <c r="R23" s="67" t="s">
        <v>383</v>
      </c>
      <c r="S23" s="68" t="s">
        <v>381</v>
      </c>
      <c r="T23" s="14"/>
      <c r="U23" s="17" t="s">
        <v>383</v>
      </c>
      <c r="V23" s="15" t="s">
        <v>381</v>
      </c>
      <c r="W23" s="14"/>
      <c r="X23" s="17" t="s">
        <v>383</v>
      </c>
      <c r="Y23" s="15" t="s">
        <v>381</v>
      </c>
      <c r="Z23" s="14"/>
      <c r="AA23" s="15">
        <f t="shared" si="8"/>
        <v>0</v>
      </c>
      <c r="AB23" s="17">
        <f t="shared" si="1"/>
        <v>0</v>
      </c>
      <c r="AC23" s="19"/>
      <c r="AD23" s="98"/>
    </row>
    <row r="24" spans="1:30" s="18" customFormat="1" ht="17.25">
      <c r="A24" s="11">
        <v>95</v>
      </c>
      <c r="B24" s="12" t="s">
        <v>217</v>
      </c>
      <c r="C24" s="13" t="s">
        <v>214</v>
      </c>
      <c r="D24" s="19"/>
      <c r="E24" s="15">
        <v>28.61</v>
      </c>
      <c r="F24" s="55">
        <f t="shared" si="0"/>
        <v>14</v>
      </c>
      <c r="G24" s="68">
        <f t="shared" si="2"/>
        <v>8</v>
      </c>
      <c r="H24" s="19"/>
      <c r="I24" s="69">
        <v>4</v>
      </c>
      <c r="J24" s="68">
        <f t="shared" si="3"/>
        <v>18</v>
      </c>
      <c r="K24" s="19"/>
      <c r="L24" s="60">
        <v>10</v>
      </c>
      <c r="M24" s="15">
        <f t="shared" si="4"/>
        <v>12</v>
      </c>
      <c r="N24" s="19"/>
      <c r="O24" s="60">
        <v>7</v>
      </c>
      <c r="P24" s="15">
        <f t="shared" si="5"/>
        <v>15</v>
      </c>
      <c r="Q24" s="19"/>
      <c r="R24" s="17">
        <v>7</v>
      </c>
      <c r="S24" s="15">
        <f t="shared" si="6"/>
        <v>15</v>
      </c>
      <c r="T24" s="14"/>
      <c r="U24" s="17">
        <v>9</v>
      </c>
      <c r="V24" s="15">
        <v>9</v>
      </c>
      <c r="W24" s="14"/>
      <c r="X24" s="17">
        <v>7</v>
      </c>
      <c r="Y24" s="15">
        <f t="shared" si="7"/>
        <v>15</v>
      </c>
      <c r="Z24" s="14"/>
      <c r="AA24" s="15">
        <f t="shared" si="8"/>
        <v>8</v>
      </c>
      <c r="AB24" s="17">
        <f t="shared" si="1"/>
        <v>84</v>
      </c>
      <c r="AC24" s="19"/>
      <c r="AD24" s="98"/>
    </row>
    <row r="25" spans="1:30" s="18" customFormat="1" ht="17.25">
      <c r="A25" s="11">
        <v>81</v>
      </c>
      <c r="B25" s="12" t="s">
        <v>218</v>
      </c>
      <c r="C25" s="13" t="s">
        <v>214</v>
      </c>
      <c r="D25" s="19"/>
      <c r="E25" s="15" t="s">
        <v>382</v>
      </c>
      <c r="F25" s="55" t="s">
        <v>383</v>
      </c>
      <c r="G25" s="68" t="s">
        <v>381</v>
      </c>
      <c r="H25" s="19"/>
      <c r="I25" s="69">
        <v>5</v>
      </c>
      <c r="J25" s="68">
        <f t="shared" si="3"/>
        <v>17</v>
      </c>
      <c r="K25" s="19"/>
      <c r="L25" s="60">
        <v>9</v>
      </c>
      <c r="M25" s="15">
        <f t="shared" si="4"/>
        <v>13</v>
      </c>
      <c r="N25" s="19"/>
      <c r="O25" s="60">
        <v>8</v>
      </c>
      <c r="P25" s="15">
        <f t="shared" si="5"/>
        <v>14</v>
      </c>
      <c r="Q25" s="19"/>
      <c r="R25" s="17">
        <v>4</v>
      </c>
      <c r="S25" s="15">
        <f t="shared" si="6"/>
        <v>18</v>
      </c>
      <c r="T25" s="14"/>
      <c r="U25" s="17">
        <v>9</v>
      </c>
      <c r="V25" s="15">
        <v>9</v>
      </c>
      <c r="W25" s="14"/>
      <c r="X25" s="17">
        <v>4</v>
      </c>
      <c r="Y25" s="15">
        <f t="shared" si="7"/>
        <v>18</v>
      </c>
      <c r="Z25" s="14"/>
      <c r="AA25" s="15">
        <f t="shared" si="8"/>
        <v>9</v>
      </c>
      <c r="AB25" s="17">
        <f t="shared" si="1"/>
        <v>80</v>
      </c>
      <c r="AC25" s="19"/>
      <c r="AD25" s="98"/>
    </row>
    <row r="26" spans="1:30" s="18" customFormat="1" ht="17.25">
      <c r="A26" s="11">
        <v>86</v>
      </c>
      <c r="B26" s="12" t="s">
        <v>262</v>
      </c>
      <c r="C26" s="24" t="s">
        <v>257</v>
      </c>
      <c r="D26" s="19"/>
      <c r="E26" s="15">
        <v>26.54</v>
      </c>
      <c r="F26" s="55">
        <f t="shared" si="0"/>
        <v>3</v>
      </c>
      <c r="G26" s="68">
        <f t="shared" si="2"/>
        <v>19</v>
      </c>
      <c r="H26" s="19"/>
      <c r="I26" s="70">
        <v>2</v>
      </c>
      <c r="J26" s="68">
        <f t="shared" si="3"/>
        <v>20</v>
      </c>
      <c r="K26" s="19"/>
      <c r="L26" s="60">
        <v>3</v>
      </c>
      <c r="M26" s="15">
        <f t="shared" si="4"/>
        <v>19</v>
      </c>
      <c r="N26" s="19"/>
      <c r="O26" s="60">
        <v>2</v>
      </c>
      <c r="P26" s="15">
        <f t="shared" si="5"/>
        <v>20</v>
      </c>
      <c r="Q26" s="19"/>
      <c r="R26" s="17">
        <v>3</v>
      </c>
      <c r="S26" s="15">
        <f t="shared" si="6"/>
        <v>19</v>
      </c>
      <c r="T26" s="14"/>
      <c r="U26" s="17">
        <v>9</v>
      </c>
      <c r="V26" s="15">
        <v>9</v>
      </c>
      <c r="W26" s="14"/>
      <c r="X26" s="17">
        <v>3</v>
      </c>
      <c r="Y26" s="15">
        <f t="shared" si="7"/>
        <v>19</v>
      </c>
      <c r="Z26" s="14"/>
      <c r="AA26" s="15">
        <f t="shared" si="8"/>
        <v>9</v>
      </c>
      <c r="AB26" s="17">
        <f t="shared" si="1"/>
        <v>116</v>
      </c>
      <c r="AC26" s="19"/>
      <c r="AD26" s="98"/>
    </row>
    <row r="27" spans="1:30" s="18" customFormat="1" ht="17.25">
      <c r="A27" s="11">
        <v>133</v>
      </c>
      <c r="B27" s="12" t="s">
        <v>320</v>
      </c>
      <c r="C27" s="24" t="s">
        <v>321</v>
      </c>
      <c r="D27" s="19"/>
      <c r="E27" s="15">
        <v>32.77</v>
      </c>
      <c r="F27" s="55">
        <f t="shared" si="0"/>
        <v>16</v>
      </c>
      <c r="G27" s="68">
        <f t="shared" si="2"/>
        <v>6</v>
      </c>
      <c r="H27" s="19"/>
      <c r="I27" s="67">
        <v>17</v>
      </c>
      <c r="J27" s="68">
        <f t="shared" si="3"/>
        <v>5</v>
      </c>
      <c r="K27" s="19"/>
      <c r="L27" s="59">
        <v>17</v>
      </c>
      <c r="M27" s="15">
        <f t="shared" si="4"/>
        <v>5</v>
      </c>
      <c r="N27" s="19"/>
      <c r="O27" s="60">
        <v>16</v>
      </c>
      <c r="P27" s="15">
        <f t="shared" si="5"/>
        <v>6</v>
      </c>
      <c r="Q27" s="19"/>
      <c r="R27" s="17">
        <v>15</v>
      </c>
      <c r="S27" s="15">
        <f t="shared" si="6"/>
        <v>7</v>
      </c>
      <c r="T27" s="14"/>
      <c r="U27" s="17">
        <v>9</v>
      </c>
      <c r="V27" s="15">
        <v>9</v>
      </c>
      <c r="W27" s="14"/>
      <c r="X27" s="17">
        <v>16</v>
      </c>
      <c r="Y27" s="15">
        <f t="shared" si="7"/>
        <v>6</v>
      </c>
      <c r="Z27" s="14"/>
      <c r="AA27" s="15">
        <f t="shared" si="8"/>
        <v>5</v>
      </c>
      <c r="AB27" s="17">
        <f t="shared" si="1"/>
        <v>39</v>
      </c>
      <c r="AC27" s="19"/>
      <c r="AD27" s="98"/>
    </row>
    <row r="28" spans="1:30" ht="16.5">
      <c r="A28" s="11">
        <v>126</v>
      </c>
      <c r="B28" s="12" t="s">
        <v>322</v>
      </c>
      <c r="C28" s="24" t="s">
        <v>321</v>
      </c>
      <c r="D28" s="19"/>
      <c r="E28" s="15">
        <v>27.61</v>
      </c>
      <c r="F28" s="55">
        <f t="shared" si="0"/>
        <v>8</v>
      </c>
      <c r="G28" s="68">
        <f t="shared" si="2"/>
        <v>14</v>
      </c>
      <c r="H28" s="19"/>
      <c r="I28" s="69">
        <v>7</v>
      </c>
      <c r="J28" s="68">
        <f t="shared" si="3"/>
        <v>15</v>
      </c>
      <c r="K28" s="19"/>
      <c r="L28" s="60">
        <v>7</v>
      </c>
      <c r="M28" s="15">
        <f t="shared" si="4"/>
        <v>15</v>
      </c>
      <c r="N28" s="19"/>
      <c r="O28" s="67" t="s">
        <v>383</v>
      </c>
      <c r="P28" s="68" t="s">
        <v>381</v>
      </c>
      <c r="Q28" s="19"/>
      <c r="R28" s="17">
        <v>6</v>
      </c>
      <c r="S28" s="15">
        <f t="shared" si="6"/>
        <v>16</v>
      </c>
      <c r="T28" s="14"/>
      <c r="U28" s="17">
        <v>5</v>
      </c>
      <c r="V28" s="15">
        <v>15.5</v>
      </c>
      <c r="W28" s="14"/>
      <c r="X28" s="17">
        <v>8</v>
      </c>
      <c r="Y28" s="15">
        <f t="shared" si="7"/>
        <v>14</v>
      </c>
      <c r="Z28" s="14"/>
      <c r="AA28" s="15">
        <f t="shared" si="8"/>
        <v>14</v>
      </c>
      <c r="AB28" s="17">
        <f t="shared" si="1"/>
        <v>75.5</v>
      </c>
      <c r="AC28" s="19"/>
      <c r="AD28" s="99"/>
    </row>
    <row r="29" spans="1:30" ht="17.25">
      <c r="A29" s="11">
        <v>91</v>
      </c>
      <c r="B29" s="12" t="s">
        <v>331</v>
      </c>
      <c r="C29" s="24" t="s">
        <v>332</v>
      </c>
      <c r="D29" s="19"/>
      <c r="E29" s="15">
        <v>26.71</v>
      </c>
      <c r="F29" s="55">
        <f t="shared" si="0"/>
        <v>5</v>
      </c>
      <c r="G29" s="68">
        <f t="shared" si="2"/>
        <v>17</v>
      </c>
      <c r="H29" s="19"/>
      <c r="I29" s="69">
        <v>1</v>
      </c>
      <c r="J29" s="68">
        <f t="shared" si="3"/>
        <v>21</v>
      </c>
      <c r="K29" s="19"/>
      <c r="L29" s="60">
        <v>2</v>
      </c>
      <c r="M29" s="15">
        <f t="shared" si="4"/>
        <v>20</v>
      </c>
      <c r="N29" s="19"/>
      <c r="O29" s="60">
        <v>1</v>
      </c>
      <c r="P29" s="15">
        <f t="shared" si="5"/>
        <v>21</v>
      </c>
      <c r="Q29" s="19"/>
      <c r="R29" s="17">
        <v>1</v>
      </c>
      <c r="S29" s="15">
        <f t="shared" si="6"/>
        <v>21</v>
      </c>
      <c r="T29" s="14"/>
      <c r="U29" s="17">
        <v>5</v>
      </c>
      <c r="V29" s="15">
        <v>15.5</v>
      </c>
      <c r="W29" s="14"/>
      <c r="X29" s="17">
        <v>1</v>
      </c>
      <c r="Y29" s="15">
        <f t="shared" si="7"/>
        <v>21</v>
      </c>
      <c r="Z29" s="14"/>
      <c r="AA29" s="15">
        <f t="shared" si="8"/>
        <v>15.5</v>
      </c>
      <c r="AB29" s="17">
        <f t="shared" si="1"/>
        <v>121</v>
      </c>
      <c r="AC29" s="19"/>
      <c r="AD29" s="98" t="s">
        <v>465</v>
      </c>
    </row>
    <row r="30" spans="1:30" ht="16.5">
      <c r="A30" s="11">
        <v>96</v>
      </c>
      <c r="B30" s="12" t="s">
        <v>335</v>
      </c>
      <c r="C30" s="24" t="s">
        <v>332</v>
      </c>
      <c r="D30" s="19"/>
      <c r="E30" s="15">
        <v>26.96</v>
      </c>
      <c r="F30" s="55">
        <f t="shared" si="0"/>
        <v>6</v>
      </c>
      <c r="G30" s="68">
        <f t="shared" si="2"/>
        <v>16</v>
      </c>
      <c r="H30" s="19"/>
      <c r="I30" s="69" t="s">
        <v>383</v>
      </c>
      <c r="J30" s="68" t="s">
        <v>381</v>
      </c>
      <c r="K30" s="19"/>
      <c r="L30" s="60">
        <v>5</v>
      </c>
      <c r="M30" s="15">
        <v>16.5</v>
      </c>
      <c r="N30" s="19"/>
      <c r="O30" s="67" t="s">
        <v>383</v>
      </c>
      <c r="P30" s="68" t="s">
        <v>381</v>
      </c>
      <c r="Q30" s="19"/>
      <c r="R30" s="17">
        <v>8</v>
      </c>
      <c r="S30" s="15">
        <f t="shared" si="6"/>
        <v>14</v>
      </c>
      <c r="T30" s="14"/>
      <c r="U30" s="17">
        <v>2</v>
      </c>
      <c r="V30" s="15">
        <f>+IF(U30=1,21)+IF(U30=2,20)+IF(U30=3,19)+IF(U30=4,18)+IF(U30=5,17)+IF(U30=6,16)+IF(U30=7,15)+IF(U30=8,14)+IF(U30=9,13)+IF(U30=10,12)+IF(U30=11,11)+IF(U30=12,10)+IF(U30=13,9)+IF(U30=14,8)+IF(U30=15,7)+IF(U30=16,6)+IF(U30=17,5)+IF(U30=18,4)+IF(U30=19,3)+IF(U30=20,2)+IF(U30=21,1)</f>
        <v>20</v>
      </c>
      <c r="W30" s="14"/>
      <c r="X30" s="17" t="s">
        <v>383</v>
      </c>
      <c r="Y30" s="15" t="s">
        <v>381</v>
      </c>
      <c r="Z30" s="14"/>
      <c r="AA30" s="15">
        <f t="shared" si="8"/>
        <v>14</v>
      </c>
      <c r="AB30" s="17">
        <f t="shared" si="1"/>
        <v>52.5</v>
      </c>
      <c r="AC30" s="19"/>
      <c r="AD30" s="101"/>
    </row>
    <row r="31" spans="1:30" ht="16.5">
      <c r="A31" s="11">
        <v>76</v>
      </c>
      <c r="B31" s="12" t="s">
        <v>369</v>
      </c>
      <c r="C31" s="24" t="s">
        <v>370</v>
      </c>
      <c r="D31" s="19"/>
      <c r="E31" s="15">
        <v>27.9</v>
      </c>
      <c r="F31" s="55">
        <f t="shared" si="0"/>
        <v>9</v>
      </c>
      <c r="G31" s="68">
        <f t="shared" si="2"/>
        <v>13</v>
      </c>
      <c r="H31" s="19"/>
      <c r="I31" s="69">
        <v>8</v>
      </c>
      <c r="J31" s="68">
        <f t="shared" si="3"/>
        <v>14</v>
      </c>
      <c r="K31" s="19"/>
      <c r="L31" s="60">
        <v>12</v>
      </c>
      <c r="M31" s="15">
        <f t="shared" si="4"/>
        <v>10</v>
      </c>
      <c r="N31" s="19"/>
      <c r="O31" s="60">
        <v>3</v>
      </c>
      <c r="P31" s="15">
        <f t="shared" si="5"/>
        <v>19</v>
      </c>
      <c r="Q31" s="19"/>
      <c r="R31" s="17">
        <v>9</v>
      </c>
      <c r="S31" s="15">
        <f t="shared" si="6"/>
        <v>13</v>
      </c>
      <c r="T31" s="14"/>
      <c r="U31" s="17">
        <v>9</v>
      </c>
      <c r="V31" s="15">
        <v>9</v>
      </c>
      <c r="W31" s="14"/>
      <c r="X31" s="17">
        <v>6</v>
      </c>
      <c r="Y31" s="15">
        <f t="shared" si="7"/>
        <v>16</v>
      </c>
      <c r="Z31" s="14"/>
      <c r="AA31" s="15">
        <f t="shared" si="8"/>
        <v>9</v>
      </c>
      <c r="AB31" s="17">
        <f t="shared" si="1"/>
        <v>85</v>
      </c>
      <c r="AC31" s="19"/>
      <c r="AD31" s="101"/>
    </row>
    <row r="32" spans="1:30" ht="16.5">
      <c r="A32" s="11">
        <v>71</v>
      </c>
      <c r="B32" s="12" t="s">
        <v>234</v>
      </c>
      <c r="C32" s="13" t="s">
        <v>232</v>
      </c>
      <c r="D32" s="19"/>
      <c r="E32" s="15">
        <v>28.4</v>
      </c>
      <c r="F32" s="55">
        <f t="shared" si="0"/>
        <v>12</v>
      </c>
      <c r="G32" s="68">
        <f t="shared" si="2"/>
        <v>10</v>
      </c>
      <c r="H32" s="19"/>
      <c r="I32" s="69">
        <v>15</v>
      </c>
      <c r="J32" s="68">
        <f t="shared" si="3"/>
        <v>7</v>
      </c>
      <c r="K32" s="19"/>
      <c r="L32" s="60">
        <v>16</v>
      </c>
      <c r="M32" s="15">
        <f t="shared" si="4"/>
        <v>6</v>
      </c>
      <c r="N32" s="19"/>
      <c r="O32" s="60">
        <v>13</v>
      </c>
      <c r="P32" s="15">
        <f t="shared" si="5"/>
        <v>9</v>
      </c>
      <c r="Q32" s="19"/>
      <c r="R32" s="17">
        <v>13</v>
      </c>
      <c r="S32" s="15">
        <f t="shared" si="6"/>
        <v>9</v>
      </c>
      <c r="T32" s="14"/>
      <c r="U32" s="17">
        <v>5</v>
      </c>
      <c r="V32" s="15">
        <v>15.5</v>
      </c>
      <c r="W32" s="14"/>
      <c r="X32" s="17">
        <v>12</v>
      </c>
      <c r="Y32" s="15">
        <f t="shared" si="7"/>
        <v>10</v>
      </c>
      <c r="Z32" s="14"/>
      <c r="AA32" s="15">
        <f t="shared" si="8"/>
        <v>6</v>
      </c>
      <c r="AB32" s="17">
        <f t="shared" si="1"/>
        <v>60.5</v>
      </c>
      <c r="AC32" s="19"/>
      <c r="AD32" s="101"/>
    </row>
    <row r="33" spans="1:30" ht="16.5">
      <c r="A33" s="11">
        <v>74</v>
      </c>
      <c r="B33" s="12" t="s">
        <v>236</v>
      </c>
      <c r="C33" s="13" t="s">
        <v>232</v>
      </c>
      <c r="D33" s="19"/>
      <c r="E33" s="15">
        <v>28.68</v>
      </c>
      <c r="F33" s="55">
        <f>RANK(E33,$E$13:$E$33,1)</f>
        <v>15</v>
      </c>
      <c r="G33" s="68">
        <f t="shared" si="2"/>
        <v>7</v>
      </c>
      <c r="H33" s="19"/>
      <c r="I33" s="69">
        <v>16</v>
      </c>
      <c r="J33" s="68">
        <f t="shared" si="3"/>
        <v>6</v>
      </c>
      <c r="K33" s="19"/>
      <c r="L33" s="60">
        <v>15</v>
      </c>
      <c r="M33" s="15">
        <f t="shared" si="4"/>
        <v>7</v>
      </c>
      <c r="N33" s="19"/>
      <c r="O33" s="60">
        <v>15</v>
      </c>
      <c r="P33" s="15">
        <f t="shared" si="5"/>
        <v>7</v>
      </c>
      <c r="Q33" s="19"/>
      <c r="R33" s="17">
        <v>14</v>
      </c>
      <c r="S33" s="15">
        <f t="shared" si="6"/>
        <v>8</v>
      </c>
      <c r="T33" s="14"/>
      <c r="U33" s="17">
        <v>5</v>
      </c>
      <c r="V33" s="15">
        <v>15.5</v>
      </c>
      <c r="W33" s="14"/>
      <c r="X33" s="17">
        <v>13</v>
      </c>
      <c r="Y33" s="15">
        <f t="shared" si="7"/>
        <v>9</v>
      </c>
      <c r="Z33" s="14"/>
      <c r="AA33" s="15">
        <f t="shared" si="8"/>
        <v>6</v>
      </c>
      <c r="AB33" s="17">
        <f t="shared" si="1"/>
        <v>53.5</v>
      </c>
      <c r="AC33" s="19"/>
      <c r="AD33" s="101"/>
    </row>
  </sheetData>
  <sheetProtection/>
  <mergeCells count="27">
    <mergeCell ref="AC10:AC12"/>
    <mergeCell ref="I11:J11"/>
    <mergeCell ref="L11:M11"/>
    <mergeCell ref="O11:P11"/>
    <mergeCell ref="R10:S10"/>
    <mergeCell ref="R11:S11"/>
    <mergeCell ref="U10:V10"/>
    <mergeCell ref="U11:V11"/>
    <mergeCell ref="AB10:AB12"/>
    <mergeCell ref="AA10:AA12"/>
    <mergeCell ref="A7:M7"/>
    <mergeCell ref="I10:J10"/>
    <mergeCell ref="L10:M10"/>
    <mergeCell ref="O10:P10"/>
    <mergeCell ref="E10:G10"/>
    <mergeCell ref="C1:AB1"/>
    <mergeCell ref="C2:P2"/>
    <mergeCell ref="C3:AB3"/>
    <mergeCell ref="C5:AB5"/>
    <mergeCell ref="F8:AB9"/>
    <mergeCell ref="A10:A12"/>
    <mergeCell ref="B10:B12"/>
    <mergeCell ref="C10:C12"/>
    <mergeCell ref="D10:D12"/>
    <mergeCell ref="X10:Y10"/>
    <mergeCell ref="E11:G11"/>
    <mergeCell ref="X11:Y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C1">
      <selection activeCell="U13" sqref="U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310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397</v>
      </c>
      <c r="I11" s="117"/>
      <c r="J11" s="5"/>
      <c r="K11" s="116" t="s">
        <v>409</v>
      </c>
      <c r="L11" s="117"/>
      <c r="M11" s="5"/>
      <c r="N11" s="139" t="s">
        <v>421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140</v>
      </c>
      <c r="B13" s="12" t="s">
        <v>311</v>
      </c>
      <c r="C13" s="13" t="s">
        <v>298</v>
      </c>
      <c r="D13" s="14"/>
      <c r="E13" s="15">
        <v>2</v>
      </c>
      <c r="F13" s="15">
        <f>+IF(E13=1,2)+IF(E13=2,1)</f>
        <v>1</v>
      </c>
      <c r="G13" s="14"/>
      <c r="H13" s="15">
        <v>2</v>
      </c>
      <c r="I13" s="15">
        <f>+IF(H13=1,2)+IF(H13=2,1)</f>
        <v>1</v>
      </c>
      <c r="J13" s="14"/>
      <c r="K13" s="16">
        <v>2</v>
      </c>
      <c r="L13" s="15">
        <f>+IF(K13=1,2)+IF(K13=2,1)</f>
        <v>1</v>
      </c>
      <c r="M13" s="14"/>
      <c r="N13" s="15">
        <v>1</v>
      </c>
      <c r="O13" s="15">
        <f>+IF(N13=1,2)+IF(N13=2,1)</f>
        <v>2</v>
      </c>
      <c r="P13" s="14"/>
      <c r="Q13" s="15">
        <v>2</v>
      </c>
      <c r="R13" s="15">
        <f>+IF(Q13=1,2)+IF(Q13=2,1)</f>
        <v>1</v>
      </c>
      <c r="S13" s="14"/>
      <c r="T13" s="15">
        <f>MIN(F13,I13,L13,O13,R13)</f>
        <v>1</v>
      </c>
      <c r="U13" s="17">
        <f>SUM(F13,I13,L13,O13,R13)-T13</f>
        <v>5</v>
      </c>
      <c r="V13" s="14"/>
    </row>
    <row r="14" spans="1:22" s="18" customFormat="1" ht="16.5">
      <c r="A14" s="11">
        <v>133</v>
      </c>
      <c r="B14" s="12" t="s">
        <v>312</v>
      </c>
      <c r="C14" s="13" t="s">
        <v>298</v>
      </c>
      <c r="D14" s="19"/>
      <c r="E14" s="11">
        <v>1</v>
      </c>
      <c r="F14" s="15">
        <f>+IF(E14=1,2)+IF(E14=2,1)</f>
        <v>2</v>
      </c>
      <c r="G14" s="19"/>
      <c r="H14" s="11">
        <v>1</v>
      </c>
      <c r="I14" s="15">
        <f>+IF(H14=1,2)+IF(H14=2,1)</f>
        <v>2</v>
      </c>
      <c r="J14" s="19"/>
      <c r="K14" s="20">
        <v>1</v>
      </c>
      <c r="L14" s="15">
        <f>+IF(K14=1,2)+IF(K14=2,1)</f>
        <v>2</v>
      </c>
      <c r="M14" s="19"/>
      <c r="N14" s="11">
        <v>2</v>
      </c>
      <c r="O14" s="15">
        <f>+IF(N14=1,2)+IF(N14=2,1)</f>
        <v>1</v>
      </c>
      <c r="P14" s="19"/>
      <c r="Q14" s="11">
        <v>1</v>
      </c>
      <c r="R14" s="15">
        <f>+IF(Q14=1,2)+IF(Q14=2,1)</f>
        <v>2</v>
      </c>
      <c r="S14" s="14"/>
      <c r="T14" s="15">
        <f>MIN(F14,I14,L14,O14,R14)</f>
        <v>1</v>
      </c>
      <c r="U14" s="17">
        <f>SUM(F14,I14,L14,O14,R14)-T14</f>
        <v>8</v>
      </c>
      <c r="V14" s="19"/>
    </row>
  </sheetData>
  <sheetProtection/>
  <mergeCells count="23">
    <mergeCell ref="A7:L7"/>
    <mergeCell ref="E8:U9"/>
    <mergeCell ref="C1:U1"/>
    <mergeCell ref="C2:O2"/>
    <mergeCell ref="C3:U3"/>
    <mergeCell ref="C5:U5"/>
    <mergeCell ref="N10:O10"/>
    <mergeCell ref="T10:T12"/>
    <mergeCell ref="Q11:R11"/>
    <mergeCell ref="A10:A12"/>
    <mergeCell ref="B10:B12"/>
    <mergeCell ref="C10:C12"/>
    <mergeCell ref="D10:D12"/>
    <mergeCell ref="U10:U12"/>
    <mergeCell ref="V10:V12"/>
    <mergeCell ref="E11:F11"/>
    <mergeCell ref="H11:I11"/>
    <mergeCell ref="K11:L11"/>
    <mergeCell ref="N11:O11"/>
    <mergeCell ref="Q10:R10"/>
    <mergeCell ref="E10:F10"/>
    <mergeCell ref="H10:I10"/>
    <mergeCell ref="K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U13" sqref="U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308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397</v>
      </c>
      <c r="I11" s="117"/>
      <c r="J11" s="5"/>
      <c r="K11" s="116" t="s">
        <v>409</v>
      </c>
      <c r="L11" s="117"/>
      <c r="M11" s="5"/>
      <c r="N11" s="139" t="s">
        <v>421</v>
      </c>
      <c r="O11" s="140"/>
      <c r="P11" s="5"/>
      <c r="Q11" s="139"/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131</v>
      </c>
      <c r="B13" s="12" t="s">
        <v>309</v>
      </c>
      <c r="C13" s="13" t="s">
        <v>298</v>
      </c>
      <c r="D13" s="14"/>
      <c r="E13" s="15">
        <v>1</v>
      </c>
      <c r="F13" s="15">
        <f>+IF(E13=1,1)+IF(E13=2,0)</f>
        <v>1</v>
      </c>
      <c r="G13" s="14"/>
      <c r="H13" s="15">
        <v>1</v>
      </c>
      <c r="I13" s="15">
        <f>+IF(H13=1,1)+IF(H13=2,0)</f>
        <v>1</v>
      </c>
      <c r="J13" s="14"/>
      <c r="K13" s="16">
        <v>1</v>
      </c>
      <c r="L13" s="15">
        <f>+IF(K13=1,1)+IF(K13=2,0)</f>
        <v>1</v>
      </c>
      <c r="M13" s="14"/>
      <c r="N13" s="15">
        <v>1</v>
      </c>
      <c r="O13" s="15">
        <f>+IF(N13=1,1)+IF(N13=2,0)</f>
        <v>1</v>
      </c>
      <c r="P13" s="14"/>
      <c r="Q13" s="15">
        <v>1</v>
      </c>
      <c r="R13" s="15">
        <f>+IF(Q13=1,1)+IF(Q13=2,0)</f>
        <v>1</v>
      </c>
      <c r="S13" s="14"/>
      <c r="T13" s="15">
        <f>MIN(F13,I13,L13,O13,R13)</f>
        <v>1</v>
      </c>
      <c r="U13" s="17">
        <f>SUM(F13,I13,L13,O13,R13)-T13</f>
        <v>4</v>
      </c>
      <c r="V13" s="14"/>
    </row>
  </sheetData>
  <sheetProtection/>
  <mergeCells count="23">
    <mergeCell ref="A7:L7"/>
    <mergeCell ref="E8:U9"/>
    <mergeCell ref="C1:U1"/>
    <mergeCell ref="C2:O2"/>
    <mergeCell ref="C3:U3"/>
    <mergeCell ref="C5:U5"/>
    <mergeCell ref="N10:O10"/>
    <mergeCell ref="T10:T12"/>
    <mergeCell ref="Q11:R11"/>
    <mergeCell ref="A10:A12"/>
    <mergeCell ref="B10:B12"/>
    <mergeCell ref="C10:C12"/>
    <mergeCell ref="D10:D12"/>
    <mergeCell ref="U10:U12"/>
    <mergeCell ref="V10:V12"/>
    <mergeCell ref="E11:F11"/>
    <mergeCell ref="H11:I11"/>
    <mergeCell ref="K11:L11"/>
    <mergeCell ref="N11:O11"/>
    <mergeCell ref="Q10:R10"/>
    <mergeCell ref="E10:F10"/>
    <mergeCell ref="H10:I10"/>
    <mergeCell ref="K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="90" zoomScaleNormal="90" zoomScalePageLayoutView="0" workbookViewId="0" topLeftCell="A1">
      <selection activeCell="AA13" sqref="AA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1" width="6.140625" style="0" customWidth="1"/>
    <col min="22" max="22" width="3.140625" style="0" customWidth="1"/>
    <col min="23" max="24" width="6.140625" style="0" customWidth="1"/>
    <col min="25" max="25" width="3.140625" style="0" customWidth="1"/>
    <col min="26" max="26" width="12.00390625" style="0" customWidth="1"/>
    <col min="28" max="28" width="5.57421875" style="0" customWidth="1"/>
  </cols>
  <sheetData>
    <row r="1" spans="1:2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1"/>
    </row>
    <row r="2" spans="1:2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1"/>
      <c r="AB2" s="1"/>
    </row>
    <row r="3" spans="1:2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4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4"/>
      <c r="AB5" s="1"/>
    </row>
    <row r="6" spans="1:2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thickBot="1" thickTop="1">
      <c r="A7" s="118" t="s">
        <v>89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4"/>
    </row>
    <row r="9" spans="1:2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  <c r="AB9" s="1"/>
    </row>
    <row r="10" spans="1:2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11" t="s">
        <v>3</v>
      </c>
      <c r="U10" s="112"/>
      <c r="V10" s="5"/>
      <c r="W10" s="111" t="s">
        <v>3</v>
      </c>
      <c r="X10" s="112"/>
      <c r="Y10" s="5"/>
      <c r="Z10" s="136" t="s">
        <v>62</v>
      </c>
      <c r="AA10" s="103" t="s">
        <v>4</v>
      </c>
      <c r="AB10" s="135"/>
    </row>
    <row r="11" spans="1:28" ht="15.75" thickBot="1">
      <c r="A11" s="103"/>
      <c r="B11" s="106"/>
      <c r="C11" s="103"/>
      <c r="D11" s="109"/>
      <c r="E11" s="116" t="s">
        <v>386</v>
      </c>
      <c r="F11" s="117"/>
      <c r="G11" s="6"/>
      <c r="H11" s="116" t="s">
        <v>396</v>
      </c>
      <c r="I11" s="117"/>
      <c r="J11" s="5"/>
      <c r="K11" s="116" t="s">
        <v>406</v>
      </c>
      <c r="L11" s="117"/>
      <c r="M11" s="5"/>
      <c r="N11" s="139" t="s">
        <v>411</v>
      </c>
      <c r="O11" s="140"/>
      <c r="P11" s="5"/>
      <c r="Q11" s="139" t="s">
        <v>418</v>
      </c>
      <c r="R11" s="140"/>
      <c r="S11" s="5"/>
      <c r="T11" s="139" t="s">
        <v>419</v>
      </c>
      <c r="U11" s="140"/>
      <c r="V11" s="5"/>
      <c r="W11" s="139" t="s">
        <v>462</v>
      </c>
      <c r="X11" s="140"/>
      <c r="Y11" s="5"/>
      <c r="Z11" s="137"/>
      <c r="AA11" s="103"/>
      <c r="AB11" s="109"/>
    </row>
    <row r="12" spans="1:2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7" t="s">
        <v>5</v>
      </c>
      <c r="U12" s="8" t="s">
        <v>6</v>
      </c>
      <c r="V12" s="10"/>
      <c r="W12" s="7" t="s">
        <v>5</v>
      </c>
      <c r="X12" s="8" t="s">
        <v>6</v>
      </c>
      <c r="Y12" s="10"/>
      <c r="Z12" s="138"/>
      <c r="AA12" s="104"/>
      <c r="AB12" s="110"/>
    </row>
    <row r="13" spans="1:28" s="18" customFormat="1" ht="16.5">
      <c r="A13" s="11">
        <v>27</v>
      </c>
      <c r="B13" s="12" t="s">
        <v>90</v>
      </c>
      <c r="C13" s="13" t="s">
        <v>75</v>
      </c>
      <c r="D13" s="14"/>
      <c r="E13" s="15">
        <v>1</v>
      </c>
      <c r="F13" s="15">
        <f>+IF(E13=1,10)+IF(E13=2,9)+IF(E13=3,8)+IF(E13=4,7)+IF(E13=5,6)+IF(E13=6,5)+IF(E13=7,4)+IF(E13=8,3)+IF(E13=9,2)+IF(E13=10,1)</f>
        <v>10</v>
      </c>
      <c r="G13" s="14"/>
      <c r="H13" s="15">
        <v>2</v>
      </c>
      <c r="I13" s="15">
        <f>+IF(H13=1,10)+IF(H13=2,9)+IF(H13=3,8)+IF(H13=4,7)+IF(H13=5,6)+IF(H13=6,5)+IF(H13=7,4)+IF(H13=8,3)+IF(H13=9,2)+IF(H13=10,1)</f>
        <v>9</v>
      </c>
      <c r="J13" s="14"/>
      <c r="K13" s="16">
        <v>2</v>
      </c>
      <c r="L13" s="15">
        <f>+IF(K13=1,10)+IF(K13=2,9)+IF(K13=3,8)+IF(K13=4,7)+IF(K13=5,6)+IF(K13=6,5)+IF(K13=7,4)+IF(K13=8,3)+IF(K13=9,2)+IF(K13=10,1)</f>
        <v>9</v>
      </c>
      <c r="M13" s="14"/>
      <c r="N13" s="15">
        <v>6</v>
      </c>
      <c r="O13" s="15">
        <f>+IF(N13=1,10)+IF(N13=2,9)+IF(N13=3,8)+IF(N13=4,7)+IF(N13=5,6)+IF(N13=6,5)+IF(N13=7,4)+IF(N13=8,3)+IF(N13=9,2)+IF(N13=10,1)</f>
        <v>5</v>
      </c>
      <c r="P13" s="14"/>
      <c r="Q13" s="15" t="s">
        <v>422</v>
      </c>
      <c r="R13" s="15" t="s">
        <v>423</v>
      </c>
      <c r="S13" s="14"/>
      <c r="T13" s="11" t="s">
        <v>383</v>
      </c>
      <c r="U13" s="15" t="s">
        <v>381</v>
      </c>
      <c r="V13" s="14"/>
      <c r="W13" s="11" t="s">
        <v>383</v>
      </c>
      <c r="X13" s="15" t="s">
        <v>381</v>
      </c>
      <c r="Y13" s="14"/>
      <c r="Z13" s="15">
        <f>MIN(F13,I13,L13,O13,R13,U13,X13)</f>
        <v>5</v>
      </c>
      <c r="AA13" s="17">
        <f>SUM(F13,I13,L13,O13,R13,U13,X13)-Z13</f>
        <v>28</v>
      </c>
      <c r="AB13" s="14"/>
    </row>
    <row r="14" spans="1:28" s="18" customFormat="1" ht="16.5">
      <c r="A14" s="11">
        <v>34</v>
      </c>
      <c r="B14" s="12" t="s">
        <v>91</v>
      </c>
      <c r="C14" s="13" t="s">
        <v>75</v>
      </c>
      <c r="D14" s="19"/>
      <c r="E14" s="11" t="s">
        <v>383</v>
      </c>
      <c r="F14" s="15" t="s">
        <v>381</v>
      </c>
      <c r="G14" s="19"/>
      <c r="H14" s="11" t="s">
        <v>383</v>
      </c>
      <c r="I14" s="15" t="s">
        <v>381</v>
      </c>
      <c r="J14" s="19"/>
      <c r="K14" s="20" t="s">
        <v>383</v>
      </c>
      <c r="L14" s="15" t="s">
        <v>381</v>
      </c>
      <c r="M14" s="19"/>
      <c r="N14" s="11">
        <v>3</v>
      </c>
      <c r="O14" s="15">
        <f aca="true" t="shared" si="0" ref="O14:O21">+IF(N14=1,10)+IF(N14=2,9)+IF(N14=3,8)+IF(N14=4,7)+IF(N14=5,6)+IF(N14=6,5)+IF(N14=7,4)+IF(N14=8,3)+IF(N14=9,2)+IF(N14=10,1)</f>
        <v>8</v>
      </c>
      <c r="P14" s="19"/>
      <c r="Q14" s="11" t="s">
        <v>422</v>
      </c>
      <c r="R14" s="15" t="s">
        <v>423</v>
      </c>
      <c r="S14" s="14"/>
      <c r="T14" s="11">
        <v>2</v>
      </c>
      <c r="U14" s="15">
        <f aca="true" t="shared" si="1" ref="U14:U21">+IF(T14=1,10)+IF(T14=2,9)+IF(T14=3,8)+IF(T14=4,7)+IF(T14=5,6)+IF(T14=6,5)+IF(T14=7,4)+IF(T14=8,3)+IF(T14=9,2)+IF(T14=10,1)</f>
        <v>9</v>
      </c>
      <c r="V14" s="14"/>
      <c r="W14" s="11">
        <v>3</v>
      </c>
      <c r="X14" s="15">
        <f aca="true" t="shared" si="2" ref="X14:X21">+IF(W14=1,10)+IF(W14=2,9)+IF(W14=3,8)+IF(W14=4,7)+IF(W14=5,6)+IF(W14=6,5)+IF(W14=7,4)+IF(W14=8,3)+IF(W14=9,2)+IF(W14=10,1)</f>
        <v>8</v>
      </c>
      <c r="Y14" s="14"/>
      <c r="Z14" s="15">
        <f aca="true" t="shared" si="3" ref="Z14:Z22">MIN(F14,I14,L14,O14,R14,U14,X14)</f>
        <v>8</v>
      </c>
      <c r="AA14" s="17">
        <f aca="true" t="shared" si="4" ref="AA14:AA22">SUM(F14,I14,L14,O14,R14,U14,X14)-Z14</f>
        <v>17</v>
      </c>
      <c r="AB14" s="19"/>
    </row>
    <row r="15" spans="1:28" s="18" customFormat="1" ht="16.5">
      <c r="A15" s="11">
        <v>31</v>
      </c>
      <c r="B15" s="12" t="s">
        <v>92</v>
      </c>
      <c r="C15" s="13" t="s">
        <v>75</v>
      </c>
      <c r="D15" s="19"/>
      <c r="E15" s="11">
        <v>8</v>
      </c>
      <c r="F15" s="15">
        <f aca="true" t="shared" si="5" ref="F15:F21">+IF(E15=1,10)+IF(E15=2,9)+IF(E15=3,8)+IF(E15=4,7)+IF(E15=5,6)+IF(E15=6,5)+IF(E15=7,4)+IF(E15=8,3)+IF(E15=9,2)+IF(E15=10,1)</f>
        <v>3</v>
      </c>
      <c r="G15" s="19"/>
      <c r="H15" s="11">
        <v>6</v>
      </c>
      <c r="I15" s="15">
        <f aca="true" t="shared" si="6" ref="I15:I21">+IF(H15=1,10)+IF(H15=2,9)+IF(H15=3,8)+IF(H15=4,7)+IF(H15=5,6)+IF(H15=6,5)+IF(H15=7,4)+IF(H15=8,3)+IF(H15=9,2)+IF(H15=10,1)</f>
        <v>5</v>
      </c>
      <c r="J15" s="19"/>
      <c r="K15" s="20">
        <v>8</v>
      </c>
      <c r="L15" s="15">
        <f aca="true" t="shared" si="7" ref="L15:L21">+IF(K15=1,10)+IF(K15=2,9)+IF(K15=3,8)+IF(K15=4,7)+IF(K15=5,6)+IF(K15=6,5)+IF(K15=7,4)+IF(K15=8,3)+IF(K15=9,2)+IF(K15=10,1)</f>
        <v>3</v>
      </c>
      <c r="M15" s="19"/>
      <c r="N15" s="11">
        <v>8</v>
      </c>
      <c r="O15" s="15">
        <f t="shared" si="0"/>
        <v>3</v>
      </c>
      <c r="P15" s="19"/>
      <c r="Q15" s="11">
        <v>6</v>
      </c>
      <c r="R15" s="15">
        <f aca="true" t="shared" si="8" ref="R15:R21">+IF(Q15=1,10)+IF(Q15=2,9)+IF(Q15=3,8)+IF(Q15=4,7)+IF(Q15=5,6)+IF(Q15=6,5)+IF(Q15=7,4)+IF(Q15=8,3)+IF(Q15=9,2)+IF(Q15=10,1)</f>
        <v>5</v>
      </c>
      <c r="S15" s="14"/>
      <c r="T15" s="11" t="s">
        <v>383</v>
      </c>
      <c r="U15" s="15" t="s">
        <v>381</v>
      </c>
      <c r="V15" s="14"/>
      <c r="W15" s="11">
        <v>7</v>
      </c>
      <c r="X15" s="15">
        <f t="shared" si="2"/>
        <v>4</v>
      </c>
      <c r="Y15" s="14"/>
      <c r="Z15" s="15">
        <f t="shared" si="3"/>
        <v>3</v>
      </c>
      <c r="AA15" s="17">
        <f t="shared" si="4"/>
        <v>20</v>
      </c>
      <c r="AB15" s="19"/>
    </row>
    <row r="16" spans="1:29" s="18" customFormat="1" ht="16.5">
      <c r="A16" s="11">
        <v>35</v>
      </c>
      <c r="B16" s="12" t="s">
        <v>93</v>
      </c>
      <c r="C16" s="13" t="s">
        <v>75</v>
      </c>
      <c r="D16" s="19"/>
      <c r="E16" s="11">
        <v>2</v>
      </c>
      <c r="F16" s="15">
        <f t="shared" si="5"/>
        <v>9</v>
      </c>
      <c r="G16" s="19"/>
      <c r="H16" s="11">
        <v>1</v>
      </c>
      <c r="I16" s="15">
        <f t="shared" si="6"/>
        <v>10</v>
      </c>
      <c r="J16" s="19"/>
      <c r="K16" s="20">
        <v>1</v>
      </c>
      <c r="L16" s="15">
        <f t="shared" si="7"/>
        <v>10</v>
      </c>
      <c r="M16" s="19"/>
      <c r="N16" s="11">
        <v>1</v>
      </c>
      <c r="O16" s="15">
        <f t="shared" si="0"/>
        <v>10</v>
      </c>
      <c r="P16" s="19"/>
      <c r="Q16" s="11">
        <v>3</v>
      </c>
      <c r="R16" s="15">
        <f t="shared" si="8"/>
        <v>8</v>
      </c>
      <c r="S16" s="14"/>
      <c r="T16" s="11">
        <v>1</v>
      </c>
      <c r="U16" s="15">
        <f t="shared" si="1"/>
        <v>10</v>
      </c>
      <c r="V16" s="14"/>
      <c r="W16" s="11">
        <v>1</v>
      </c>
      <c r="X16" s="15">
        <f t="shared" si="2"/>
        <v>10</v>
      </c>
      <c r="Y16" s="14"/>
      <c r="Z16" s="15">
        <f t="shared" si="3"/>
        <v>8</v>
      </c>
      <c r="AA16" s="17">
        <f t="shared" si="4"/>
        <v>59</v>
      </c>
      <c r="AB16" s="19"/>
      <c r="AC16" s="18">
        <v>1</v>
      </c>
    </row>
    <row r="17" spans="1:28" s="18" customFormat="1" ht="16.5">
      <c r="A17" s="11">
        <v>240</v>
      </c>
      <c r="B17" s="12" t="s">
        <v>177</v>
      </c>
      <c r="C17" s="13" t="s">
        <v>172</v>
      </c>
      <c r="D17" s="19"/>
      <c r="E17" s="11">
        <v>6</v>
      </c>
      <c r="F17" s="15">
        <f t="shared" si="5"/>
        <v>5</v>
      </c>
      <c r="G17" s="19"/>
      <c r="H17" s="11">
        <v>7</v>
      </c>
      <c r="I17" s="15">
        <f t="shared" si="6"/>
        <v>4</v>
      </c>
      <c r="J17" s="19"/>
      <c r="K17" s="20">
        <v>4</v>
      </c>
      <c r="L17" s="15">
        <f t="shared" si="7"/>
        <v>7</v>
      </c>
      <c r="M17" s="19"/>
      <c r="N17" s="11">
        <v>7</v>
      </c>
      <c r="O17" s="15">
        <f t="shared" si="0"/>
        <v>4</v>
      </c>
      <c r="P17" s="19"/>
      <c r="Q17" s="11">
        <v>5</v>
      </c>
      <c r="R17" s="15">
        <f t="shared" si="8"/>
        <v>6</v>
      </c>
      <c r="S17" s="14"/>
      <c r="T17" s="11">
        <v>6</v>
      </c>
      <c r="U17" s="15">
        <f t="shared" si="1"/>
        <v>5</v>
      </c>
      <c r="V17" s="14"/>
      <c r="W17" s="11">
        <v>8</v>
      </c>
      <c r="X17" s="15">
        <f t="shared" si="2"/>
        <v>3</v>
      </c>
      <c r="Y17" s="14"/>
      <c r="Z17" s="15">
        <f t="shared" si="3"/>
        <v>3</v>
      </c>
      <c r="AA17" s="17">
        <f t="shared" si="4"/>
        <v>31</v>
      </c>
      <c r="AB17" s="19"/>
    </row>
    <row r="18" spans="1:28" s="18" customFormat="1" ht="16.5">
      <c r="A18" s="11">
        <v>126</v>
      </c>
      <c r="B18" s="12" t="s">
        <v>323</v>
      </c>
      <c r="C18" s="13" t="s">
        <v>298</v>
      </c>
      <c r="D18" s="19"/>
      <c r="E18" s="11">
        <v>7</v>
      </c>
      <c r="F18" s="15">
        <f t="shared" si="5"/>
        <v>4</v>
      </c>
      <c r="G18" s="19"/>
      <c r="H18" s="11" t="s">
        <v>383</v>
      </c>
      <c r="I18" s="15" t="s">
        <v>381</v>
      </c>
      <c r="J18" s="19"/>
      <c r="K18" s="20">
        <v>7</v>
      </c>
      <c r="L18" s="15">
        <f t="shared" si="7"/>
        <v>4</v>
      </c>
      <c r="M18" s="19"/>
      <c r="N18" s="11">
        <v>9</v>
      </c>
      <c r="O18" s="15">
        <f t="shared" si="0"/>
        <v>2</v>
      </c>
      <c r="P18" s="19"/>
      <c r="Q18" s="11" t="s">
        <v>422</v>
      </c>
      <c r="R18" s="15" t="s">
        <v>381</v>
      </c>
      <c r="S18" s="14"/>
      <c r="T18" s="11">
        <v>7</v>
      </c>
      <c r="U18" s="15">
        <f t="shared" si="1"/>
        <v>4</v>
      </c>
      <c r="V18" s="14"/>
      <c r="W18" s="11">
        <v>6</v>
      </c>
      <c r="X18" s="15">
        <f t="shared" si="2"/>
        <v>5</v>
      </c>
      <c r="Y18" s="14"/>
      <c r="Z18" s="15">
        <f t="shared" si="3"/>
        <v>2</v>
      </c>
      <c r="AA18" s="17">
        <f t="shared" si="4"/>
        <v>17</v>
      </c>
      <c r="AB18" s="19"/>
    </row>
    <row r="19" spans="1:29" s="18" customFormat="1" ht="16.5">
      <c r="A19" s="11">
        <v>127</v>
      </c>
      <c r="B19" s="12" t="s">
        <v>324</v>
      </c>
      <c r="C19" s="13" t="s">
        <v>298</v>
      </c>
      <c r="D19" s="19"/>
      <c r="E19" s="11">
        <v>4</v>
      </c>
      <c r="F19" s="15">
        <f t="shared" si="5"/>
        <v>7</v>
      </c>
      <c r="G19" s="19"/>
      <c r="H19" s="11">
        <v>5</v>
      </c>
      <c r="I19" s="15">
        <f t="shared" si="6"/>
        <v>6</v>
      </c>
      <c r="J19" s="19"/>
      <c r="K19" s="11">
        <v>6</v>
      </c>
      <c r="L19" s="15">
        <f t="shared" si="7"/>
        <v>5</v>
      </c>
      <c r="M19" s="19"/>
      <c r="N19" s="11">
        <v>5</v>
      </c>
      <c r="O19" s="15">
        <f t="shared" si="0"/>
        <v>6</v>
      </c>
      <c r="P19" s="19"/>
      <c r="Q19" s="11">
        <v>1</v>
      </c>
      <c r="R19" s="15">
        <f t="shared" si="8"/>
        <v>10</v>
      </c>
      <c r="S19" s="14"/>
      <c r="T19" s="11">
        <v>4</v>
      </c>
      <c r="U19" s="15">
        <f t="shared" si="1"/>
        <v>7</v>
      </c>
      <c r="V19" s="14"/>
      <c r="W19" s="11">
        <v>5</v>
      </c>
      <c r="X19" s="15">
        <f t="shared" si="2"/>
        <v>6</v>
      </c>
      <c r="Y19" s="14"/>
      <c r="Z19" s="15">
        <f t="shared" si="3"/>
        <v>5</v>
      </c>
      <c r="AA19" s="17">
        <f t="shared" si="4"/>
        <v>42</v>
      </c>
      <c r="AB19" s="19"/>
      <c r="AC19" s="18">
        <v>3</v>
      </c>
    </row>
    <row r="20" spans="1:28" s="18" customFormat="1" ht="16.5">
      <c r="A20" s="11">
        <v>128</v>
      </c>
      <c r="B20" s="12" t="s">
        <v>325</v>
      </c>
      <c r="C20" s="13" t="s">
        <v>298</v>
      </c>
      <c r="D20" s="19"/>
      <c r="E20" s="11">
        <v>5</v>
      </c>
      <c r="F20" s="15">
        <f t="shared" si="5"/>
        <v>6</v>
      </c>
      <c r="G20" s="19"/>
      <c r="H20" s="11">
        <v>4</v>
      </c>
      <c r="I20" s="15">
        <f t="shared" si="6"/>
        <v>7</v>
      </c>
      <c r="J20" s="19"/>
      <c r="K20" s="11">
        <v>3</v>
      </c>
      <c r="L20" s="15">
        <f t="shared" si="7"/>
        <v>8</v>
      </c>
      <c r="M20" s="19"/>
      <c r="N20" s="11">
        <v>4</v>
      </c>
      <c r="O20" s="15">
        <f t="shared" si="0"/>
        <v>7</v>
      </c>
      <c r="P20" s="19"/>
      <c r="Q20" s="11">
        <v>4</v>
      </c>
      <c r="R20" s="15">
        <f t="shared" si="8"/>
        <v>7</v>
      </c>
      <c r="S20" s="14"/>
      <c r="T20" s="11">
        <v>5</v>
      </c>
      <c r="U20" s="15">
        <f t="shared" si="1"/>
        <v>6</v>
      </c>
      <c r="V20" s="14"/>
      <c r="W20" s="11">
        <v>4</v>
      </c>
      <c r="X20" s="15">
        <f t="shared" si="2"/>
        <v>7</v>
      </c>
      <c r="Y20" s="14"/>
      <c r="Z20" s="15">
        <f t="shared" si="3"/>
        <v>6</v>
      </c>
      <c r="AA20" s="17">
        <f t="shared" si="4"/>
        <v>42</v>
      </c>
      <c r="AB20" s="19"/>
    </row>
    <row r="21" spans="1:29" s="18" customFormat="1" ht="16.5">
      <c r="A21" s="11">
        <v>146</v>
      </c>
      <c r="B21" s="12" t="s">
        <v>329</v>
      </c>
      <c r="C21" s="13" t="s">
        <v>328</v>
      </c>
      <c r="D21" s="19"/>
      <c r="E21" s="11">
        <v>3</v>
      </c>
      <c r="F21" s="15">
        <f t="shared" si="5"/>
        <v>8</v>
      </c>
      <c r="G21" s="19"/>
      <c r="H21" s="11">
        <v>3</v>
      </c>
      <c r="I21" s="15">
        <f t="shared" si="6"/>
        <v>8</v>
      </c>
      <c r="J21" s="19"/>
      <c r="K21" s="11">
        <v>5</v>
      </c>
      <c r="L21" s="15">
        <f t="shared" si="7"/>
        <v>6</v>
      </c>
      <c r="M21" s="19"/>
      <c r="N21" s="11">
        <v>2</v>
      </c>
      <c r="O21" s="15">
        <f t="shared" si="0"/>
        <v>9</v>
      </c>
      <c r="P21" s="19"/>
      <c r="Q21" s="11">
        <v>2</v>
      </c>
      <c r="R21" s="15">
        <f t="shared" si="8"/>
        <v>9</v>
      </c>
      <c r="S21" s="14"/>
      <c r="T21" s="11">
        <v>3</v>
      </c>
      <c r="U21" s="15">
        <f t="shared" si="1"/>
        <v>8</v>
      </c>
      <c r="V21" s="14"/>
      <c r="W21" s="11">
        <v>2</v>
      </c>
      <c r="X21" s="15">
        <f t="shared" si="2"/>
        <v>9</v>
      </c>
      <c r="Y21" s="14"/>
      <c r="Z21" s="15">
        <f t="shared" si="3"/>
        <v>6</v>
      </c>
      <c r="AA21" s="17">
        <f t="shared" si="4"/>
        <v>51</v>
      </c>
      <c r="AB21" s="19"/>
      <c r="AC21" s="18">
        <v>2</v>
      </c>
    </row>
    <row r="22" spans="1:28" ht="16.5">
      <c r="A22" s="11">
        <v>75</v>
      </c>
      <c r="B22" s="12" t="s">
        <v>237</v>
      </c>
      <c r="C22" s="24" t="s">
        <v>232</v>
      </c>
      <c r="D22" s="19"/>
      <c r="E22" s="11" t="s">
        <v>383</v>
      </c>
      <c r="F22" s="15" t="s">
        <v>381</v>
      </c>
      <c r="G22" s="19"/>
      <c r="H22" s="11" t="s">
        <v>383</v>
      </c>
      <c r="I22" s="15" t="s">
        <v>381</v>
      </c>
      <c r="J22" s="19"/>
      <c r="K22" s="11" t="s">
        <v>383</v>
      </c>
      <c r="L22" s="15" t="s">
        <v>381</v>
      </c>
      <c r="M22" s="19"/>
      <c r="N22" s="11" t="s">
        <v>383</v>
      </c>
      <c r="O22" s="15" t="s">
        <v>381</v>
      </c>
      <c r="P22" s="19"/>
      <c r="Q22" s="11" t="s">
        <v>383</v>
      </c>
      <c r="R22" s="15" t="s">
        <v>381</v>
      </c>
      <c r="S22" s="14"/>
      <c r="T22" s="11" t="s">
        <v>383</v>
      </c>
      <c r="U22" s="15" t="s">
        <v>381</v>
      </c>
      <c r="V22" s="14"/>
      <c r="W22" s="11" t="s">
        <v>383</v>
      </c>
      <c r="X22" s="15" t="s">
        <v>381</v>
      </c>
      <c r="Y22" s="14"/>
      <c r="Z22" s="15">
        <f t="shared" si="3"/>
        <v>0</v>
      </c>
      <c r="AA22" s="17">
        <f t="shared" si="4"/>
        <v>0</v>
      </c>
      <c r="AB22" s="19"/>
    </row>
  </sheetData>
  <sheetProtection/>
  <mergeCells count="27">
    <mergeCell ref="C1:AA1"/>
    <mergeCell ref="C2:O2"/>
    <mergeCell ref="C3:AA3"/>
    <mergeCell ref="C5:AA5"/>
    <mergeCell ref="AB10:AB12"/>
    <mergeCell ref="E11:F11"/>
    <mergeCell ref="H11:I11"/>
    <mergeCell ref="K11:L11"/>
    <mergeCell ref="N11:O11"/>
    <mergeCell ref="A7:L7"/>
    <mergeCell ref="E8:AA9"/>
    <mergeCell ref="H10:I10"/>
    <mergeCell ref="K10:L10"/>
    <mergeCell ref="T11:U11"/>
    <mergeCell ref="T10:U10"/>
    <mergeCell ref="N10:O10"/>
    <mergeCell ref="A10:A12"/>
    <mergeCell ref="C10:C12"/>
    <mergeCell ref="D10:D12"/>
    <mergeCell ref="E10:F10"/>
    <mergeCell ref="B10:B12"/>
    <mergeCell ref="Z10:Z12"/>
    <mergeCell ref="AA10:AA12"/>
    <mergeCell ref="W10:X10"/>
    <mergeCell ref="W11:X11"/>
    <mergeCell ref="Q10:R10"/>
    <mergeCell ref="Q11:R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PageLayoutView="0" workbookViewId="0" topLeftCell="A5">
      <selection activeCell="T21" sqref="T21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1" width="6.140625" style="0" customWidth="1"/>
    <col min="22" max="22" width="3.140625" style="0" customWidth="1"/>
    <col min="23" max="24" width="6.140625" style="0" customWidth="1"/>
    <col min="25" max="25" width="3.140625" style="0" customWidth="1"/>
    <col min="26" max="26" width="12.00390625" style="0" customWidth="1"/>
    <col min="28" max="28" width="5.57421875" style="0" customWidth="1"/>
  </cols>
  <sheetData>
    <row r="1" spans="1:2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1"/>
    </row>
    <row r="2" spans="1:2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1"/>
      <c r="AB2" s="1"/>
    </row>
    <row r="3" spans="1:2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4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4"/>
      <c r="AB5" s="1"/>
    </row>
    <row r="6" spans="1:2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thickBot="1" thickTop="1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4"/>
    </row>
    <row r="9" spans="1:2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  <c r="AB9" s="1"/>
    </row>
    <row r="10" spans="1:2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11" t="s">
        <v>3</v>
      </c>
      <c r="U10" s="112"/>
      <c r="V10" s="5"/>
      <c r="W10" s="111" t="s">
        <v>3</v>
      </c>
      <c r="X10" s="112"/>
      <c r="Y10" s="5"/>
      <c r="Z10" s="136" t="s">
        <v>62</v>
      </c>
      <c r="AA10" s="103" t="s">
        <v>4</v>
      </c>
      <c r="AB10" s="135"/>
    </row>
    <row r="11" spans="1:28" ht="15.75" thickBot="1">
      <c r="A11" s="103"/>
      <c r="B11" s="106"/>
      <c r="C11" s="103"/>
      <c r="D11" s="109"/>
      <c r="E11" s="116" t="s">
        <v>386</v>
      </c>
      <c r="F11" s="117"/>
      <c r="G11" s="6"/>
      <c r="H11" s="116" t="s">
        <v>396</v>
      </c>
      <c r="I11" s="117"/>
      <c r="J11" s="5"/>
      <c r="K11" s="116" t="s">
        <v>406</v>
      </c>
      <c r="L11" s="117"/>
      <c r="M11" s="5"/>
      <c r="N11" s="139" t="s">
        <v>412</v>
      </c>
      <c r="O11" s="140"/>
      <c r="P11" s="5"/>
      <c r="Q11" s="139" t="s">
        <v>410</v>
      </c>
      <c r="R11" s="140"/>
      <c r="S11" s="5"/>
      <c r="T11" s="139" t="s">
        <v>419</v>
      </c>
      <c r="U11" s="140"/>
      <c r="V11" s="5"/>
      <c r="W11" s="139" t="s">
        <v>462</v>
      </c>
      <c r="X11" s="140"/>
      <c r="Y11" s="5"/>
      <c r="Z11" s="137"/>
      <c r="AA11" s="103"/>
      <c r="AB11" s="109"/>
    </row>
    <row r="12" spans="1:2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7" t="s">
        <v>5</v>
      </c>
      <c r="U12" s="8" t="s">
        <v>6</v>
      </c>
      <c r="V12" s="10"/>
      <c r="W12" s="7" t="s">
        <v>5</v>
      </c>
      <c r="X12" s="8" t="s">
        <v>6</v>
      </c>
      <c r="Y12" s="10"/>
      <c r="Z12" s="138"/>
      <c r="AA12" s="104"/>
      <c r="AB12" s="110"/>
    </row>
    <row r="13" spans="1:28" s="18" customFormat="1" ht="16.5">
      <c r="A13" s="11">
        <v>49</v>
      </c>
      <c r="B13" s="12" t="s">
        <v>87</v>
      </c>
      <c r="C13" s="13" t="s">
        <v>75</v>
      </c>
      <c r="D13" s="14"/>
      <c r="E13" s="15">
        <v>2</v>
      </c>
      <c r="F13" s="15">
        <f>+IF(E13=1,7)+IF(E13=2,6)+IF(E13=3,5)+IF(E13=4,4)+IF(E13=5,3)+IF(E13=6,2)+IF(E13=7,1)</f>
        <v>6</v>
      </c>
      <c r="G13" s="14"/>
      <c r="H13" s="15">
        <v>2</v>
      </c>
      <c r="I13" s="15">
        <f>+IF(H13=1,7)+IF(H13=2,6)+IF(H13=3,5)+IF(H13=4,4)+IF(H13=5,3)+IF(H13=6,2)+IF(H13=7,1)</f>
        <v>6</v>
      </c>
      <c r="J13" s="14"/>
      <c r="K13" s="16">
        <v>2</v>
      </c>
      <c r="L13" s="15">
        <f>+IF(K13=1,7)+IF(K13=2,6)+IF(K13=3,5)+IF(K13=4,4)+IF(K13=5,3)+IF(K13=6,2)+IF(K13=7,1)</f>
        <v>6</v>
      </c>
      <c r="M13" s="14"/>
      <c r="N13" s="15">
        <v>2</v>
      </c>
      <c r="O13" s="15">
        <f>+IF(N13=1,7)+IF(N13=2,6)+IF(N13=3,5)+IF(N13=4,4)+IF(N13=5,3)+IF(N13=6,2)+IF(N13=7,1)</f>
        <v>6</v>
      </c>
      <c r="P13" s="14"/>
      <c r="Q13" s="15">
        <v>3</v>
      </c>
      <c r="R13" s="15">
        <f aca="true" t="shared" si="0" ref="R13:R19">+IF(Q13=1,7)+IF(Q13=2,6)+IF(Q13=3,5)+IF(Q13=4,4)+IF(Q13=5,3)+IF(Q13=6,2)+IF(Q13=7,1)</f>
        <v>5</v>
      </c>
      <c r="S13" s="14"/>
      <c r="T13" s="15">
        <v>1</v>
      </c>
      <c r="U13" s="15">
        <f>+IF(T13=1,7)+IF(T13=2,6)+IF(T13=3,5)+IF(T13=4,4)+IF(T13=5,3)+IF(T13=6,2)+IF(T13=7,1)</f>
        <v>7</v>
      </c>
      <c r="V13" s="14"/>
      <c r="W13" s="15">
        <v>1</v>
      </c>
      <c r="X13" s="15">
        <f>+IF(W13=1,7)+IF(W13=2,6)+IF(W13=3,5)+IF(W13=4,4)+IF(W13=5,3)+IF(W13=6,2)+IF(W13=7,1)</f>
        <v>7</v>
      </c>
      <c r="Y13" s="14"/>
      <c r="Z13" s="15">
        <f>MIN(F13,I13,L13,O13,R13,U13,X13)</f>
        <v>5</v>
      </c>
      <c r="AA13" s="17">
        <f>SUM(F13,I13,L13,O13,R13,U13,X13)-Z13</f>
        <v>38</v>
      </c>
      <c r="AB13" s="14"/>
    </row>
    <row r="14" spans="1:28" s="18" customFormat="1" ht="16.5">
      <c r="A14" s="11">
        <v>37</v>
      </c>
      <c r="B14" s="12" t="s">
        <v>88</v>
      </c>
      <c r="C14" s="13" t="s">
        <v>75</v>
      </c>
      <c r="D14" s="19"/>
      <c r="E14" s="11">
        <v>3</v>
      </c>
      <c r="F14" s="15">
        <f aca="true" t="shared" si="1" ref="F14:F19">+IF(E14=1,7)+IF(E14=2,6)+IF(E14=3,5)+IF(E14=4,4)+IF(E14=5,3)+IF(E14=6,2)+IF(E14=7,1)</f>
        <v>5</v>
      </c>
      <c r="G14" s="19"/>
      <c r="H14" s="11">
        <v>3</v>
      </c>
      <c r="I14" s="15">
        <f aca="true" t="shared" si="2" ref="I14:I19">+IF(H14=1,7)+IF(H14=2,6)+IF(H14=3,5)+IF(H14=4,4)+IF(H14=5,3)+IF(H14=6,2)+IF(H14=7,1)</f>
        <v>5</v>
      </c>
      <c r="J14" s="19"/>
      <c r="K14" s="20">
        <v>1</v>
      </c>
      <c r="L14" s="15">
        <f aca="true" t="shared" si="3" ref="L14:L19">+IF(K14=1,7)+IF(K14=2,6)+IF(K14=3,5)+IF(K14=4,4)+IF(K14=5,3)+IF(K14=6,2)+IF(K14=7,1)</f>
        <v>7</v>
      </c>
      <c r="M14" s="19"/>
      <c r="N14" s="11">
        <v>3</v>
      </c>
      <c r="O14" s="15">
        <f aca="true" t="shared" si="4" ref="O14:O19">+IF(N14=1,7)+IF(N14=2,6)+IF(N14=3,5)+IF(N14=4,4)+IF(N14=5,3)+IF(N14=6,2)+IF(N14=7,1)</f>
        <v>5</v>
      </c>
      <c r="P14" s="19"/>
      <c r="Q14" s="11">
        <v>2</v>
      </c>
      <c r="R14" s="15">
        <f t="shared" si="0"/>
        <v>6</v>
      </c>
      <c r="S14" s="14"/>
      <c r="T14" s="11">
        <v>3</v>
      </c>
      <c r="U14" s="15">
        <f aca="true" t="shared" si="5" ref="U14:U19">+IF(T14=1,7)+IF(T14=2,6)+IF(T14=3,5)+IF(T14=4,4)+IF(T14=5,3)+IF(T14=6,2)+IF(T14=7,1)</f>
        <v>5</v>
      </c>
      <c r="V14" s="14"/>
      <c r="W14" s="11">
        <v>4</v>
      </c>
      <c r="X14" s="15">
        <f aca="true" t="shared" si="6" ref="X14:X19">+IF(W14=1,7)+IF(W14=2,6)+IF(W14=3,5)+IF(W14=4,4)+IF(W14=5,3)+IF(W14=6,2)+IF(W14=7,1)</f>
        <v>4</v>
      </c>
      <c r="Y14" s="14"/>
      <c r="Z14" s="15">
        <f aca="true" t="shared" si="7" ref="Z14:Z19">MIN(F14,I14,L14,O14,R14,U14,X14)</f>
        <v>4</v>
      </c>
      <c r="AA14" s="17">
        <f>SUM(F14,I14,L14,O14,R14,U14,X14)-Z14</f>
        <v>33</v>
      </c>
      <c r="AB14" s="19"/>
    </row>
    <row r="15" spans="1:28" s="18" customFormat="1" ht="16.5">
      <c r="A15" s="11">
        <v>12</v>
      </c>
      <c r="B15" s="12" t="s">
        <v>164</v>
      </c>
      <c r="C15" s="13" t="s">
        <v>153</v>
      </c>
      <c r="D15" s="19"/>
      <c r="E15" s="11">
        <v>5</v>
      </c>
      <c r="F15" s="15">
        <f t="shared" si="1"/>
        <v>3</v>
      </c>
      <c r="G15" s="19"/>
      <c r="H15" s="11">
        <v>6</v>
      </c>
      <c r="I15" s="15">
        <f t="shared" si="2"/>
        <v>2</v>
      </c>
      <c r="J15" s="19"/>
      <c r="K15" s="20">
        <v>3</v>
      </c>
      <c r="L15" s="15">
        <f t="shared" si="3"/>
        <v>5</v>
      </c>
      <c r="M15" s="19"/>
      <c r="N15" s="11">
        <v>5</v>
      </c>
      <c r="O15" s="15">
        <f t="shared" si="4"/>
        <v>3</v>
      </c>
      <c r="P15" s="19"/>
      <c r="Q15" s="11">
        <v>4</v>
      </c>
      <c r="R15" s="15">
        <f t="shared" si="0"/>
        <v>4</v>
      </c>
      <c r="S15" s="14"/>
      <c r="T15" s="11">
        <v>6</v>
      </c>
      <c r="U15" s="15">
        <f t="shared" si="5"/>
        <v>2</v>
      </c>
      <c r="V15" s="14"/>
      <c r="W15" s="11">
        <v>6</v>
      </c>
      <c r="X15" s="15">
        <f t="shared" si="6"/>
        <v>2</v>
      </c>
      <c r="Y15" s="14"/>
      <c r="Z15" s="15">
        <f t="shared" si="7"/>
        <v>2</v>
      </c>
      <c r="AA15" s="17">
        <f>SUM(F15,I15,L15,O15,R15,U15,X15)-Z15</f>
        <v>19</v>
      </c>
      <c r="AB15" s="19"/>
    </row>
    <row r="16" spans="1:28" s="18" customFormat="1" ht="16.5">
      <c r="A16" s="11">
        <v>216</v>
      </c>
      <c r="B16" s="12" t="s">
        <v>268</v>
      </c>
      <c r="C16" s="13" t="s">
        <v>266</v>
      </c>
      <c r="D16" s="19"/>
      <c r="E16" s="11">
        <v>6</v>
      </c>
      <c r="F16" s="15">
        <f t="shared" si="1"/>
        <v>2</v>
      </c>
      <c r="G16" s="19"/>
      <c r="H16" s="11">
        <v>5</v>
      </c>
      <c r="I16" s="15">
        <f t="shared" si="2"/>
        <v>3</v>
      </c>
      <c r="J16" s="19"/>
      <c r="K16" s="20">
        <v>6</v>
      </c>
      <c r="L16" s="15">
        <f t="shared" si="3"/>
        <v>2</v>
      </c>
      <c r="M16" s="19"/>
      <c r="N16" s="11">
        <v>6</v>
      </c>
      <c r="O16" s="15">
        <f t="shared" si="4"/>
        <v>2</v>
      </c>
      <c r="P16" s="19"/>
      <c r="Q16" s="11">
        <v>6</v>
      </c>
      <c r="R16" s="15">
        <f t="shared" si="0"/>
        <v>2</v>
      </c>
      <c r="S16" s="14"/>
      <c r="T16" s="11">
        <v>5</v>
      </c>
      <c r="U16" s="15">
        <f t="shared" si="5"/>
        <v>3</v>
      </c>
      <c r="V16" s="14"/>
      <c r="W16" s="11">
        <v>5</v>
      </c>
      <c r="X16" s="15">
        <f t="shared" si="6"/>
        <v>3</v>
      </c>
      <c r="Y16" s="14"/>
      <c r="Z16" s="15">
        <f t="shared" si="7"/>
        <v>2</v>
      </c>
      <c r="AA16" s="17">
        <f>SUM(F16,I16,L16,O16,R16,U16,X16)-Z16</f>
        <v>15</v>
      </c>
      <c r="AB16" s="19"/>
    </row>
    <row r="17" spans="1:29" s="18" customFormat="1" ht="16.5">
      <c r="A17" s="11">
        <v>126</v>
      </c>
      <c r="B17" s="12" t="s">
        <v>306</v>
      </c>
      <c r="C17" s="13" t="s">
        <v>298</v>
      </c>
      <c r="D17" s="19"/>
      <c r="E17" s="11">
        <v>1</v>
      </c>
      <c r="F17" s="15">
        <f t="shared" si="1"/>
        <v>7</v>
      </c>
      <c r="G17" s="19"/>
      <c r="H17" s="11">
        <v>1</v>
      </c>
      <c r="I17" s="15">
        <f t="shared" si="2"/>
        <v>7</v>
      </c>
      <c r="J17" s="19"/>
      <c r="K17" s="20">
        <v>4</v>
      </c>
      <c r="L17" s="15">
        <f t="shared" si="3"/>
        <v>4</v>
      </c>
      <c r="M17" s="19"/>
      <c r="N17" s="11">
        <v>1</v>
      </c>
      <c r="O17" s="15">
        <f t="shared" si="4"/>
        <v>7</v>
      </c>
      <c r="P17" s="19"/>
      <c r="Q17" s="11">
        <v>1</v>
      </c>
      <c r="R17" s="15">
        <f t="shared" si="0"/>
        <v>7</v>
      </c>
      <c r="S17" s="14"/>
      <c r="T17" s="11">
        <v>2</v>
      </c>
      <c r="U17" s="15">
        <f t="shared" si="5"/>
        <v>6</v>
      </c>
      <c r="V17" s="14"/>
      <c r="W17" s="11">
        <v>2</v>
      </c>
      <c r="X17" s="15">
        <f t="shared" si="6"/>
        <v>6</v>
      </c>
      <c r="Y17" s="14"/>
      <c r="Z17" s="15">
        <f t="shared" si="7"/>
        <v>4</v>
      </c>
      <c r="AA17" s="17">
        <f>SUM(F17,I17,L17,O17,R17,U17,X17)-Z17</f>
        <v>40</v>
      </c>
      <c r="AB17" s="19"/>
      <c r="AC17" s="18">
        <v>1</v>
      </c>
    </row>
    <row r="18" spans="1:28" s="18" customFormat="1" ht="16.5">
      <c r="A18" s="11">
        <v>127</v>
      </c>
      <c r="B18" s="12" t="s">
        <v>307</v>
      </c>
      <c r="C18" s="13" t="s">
        <v>298</v>
      </c>
      <c r="D18" s="19"/>
      <c r="E18" s="11" t="s">
        <v>383</v>
      </c>
      <c r="F18" s="15" t="s">
        <v>381</v>
      </c>
      <c r="G18" s="19"/>
      <c r="H18" s="11" t="s">
        <v>383</v>
      </c>
      <c r="I18" s="15" t="s">
        <v>381</v>
      </c>
      <c r="J18" s="19">
        <v>7</v>
      </c>
      <c r="K18" s="20" t="s">
        <v>383</v>
      </c>
      <c r="L18" s="15" t="s">
        <v>381</v>
      </c>
      <c r="M18" s="19"/>
      <c r="N18" s="11" t="s">
        <v>383</v>
      </c>
      <c r="O18" s="15" t="s">
        <v>381</v>
      </c>
      <c r="P18" s="19"/>
      <c r="Q18" s="11" t="s">
        <v>383</v>
      </c>
      <c r="R18" s="15" t="s">
        <v>381</v>
      </c>
      <c r="S18" s="14"/>
      <c r="T18" s="11" t="s">
        <v>383</v>
      </c>
      <c r="U18" s="15" t="s">
        <v>381</v>
      </c>
      <c r="V18" s="14"/>
      <c r="W18" s="11" t="s">
        <v>383</v>
      </c>
      <c r="X18" s="15" t="s">
        <v>381</v>
      </c>
      <c r="Y18" s="14"/>
      <c r="Z18" s="15">
        <f t="shared" si="7"/>
        <v>0</v>
      </c>
      <c r="AA18" s="17">
        <f>SUM(F18,I18,L18,O18,R18,U18,X18)-Z18</f>
        <v>0</v>
      </c>
      <c r="AB18" s="19"/>
    </row>
    <row r="19" spans="1:28" s="18" customFormat="1" ht="16.5">
      <c r="A19" s="11">
        <v>96</v>
      </c>
      <c r="B19" s="12" t="s">
        <v>343</v>
      </c>
      <c r="C19" s="13" t="s">
        <v>332</v>
      </c>
      <c r="D19" s="19"/>
      <c r="E19" s="11">
        <v>4</v>
      </c>
      <c r="F19" s="15">
        <f t="shared" si="1"/>
        <v>4</v>
      </c>
      <c r="G19" s="19"/>
      <c r="H19" s="11">
        <v>4</v>
      </c>
      <c r="I19" s="15">
        <f t="shared" si="2"/>
        <v>4</v>
      </c>
      <c r="J19" s="19"/>
      <c r="K19" s="11">
        <v>5</v>
      </c>
      <c r="L19" s="15">
        <f t="shared" si="3"/>
        <v>3</v>
      </c>
      <c r="M19" s="19"/>
      <c r="N19" s="11">
        <v>4</v>
      </c>
      <c r="O19" s="15">
        <f t="shared" si="4"/>
        <v>4</v>
      </c>
      <c r="P19" s="19"/>
      <c r="Q19" s="11">
        <v>5</v>
      </c>
      <c r="R19" s="15">
        <f t="shared" si="0"/>
        <v>3</v>
      </c>
      <c r="S19" s="14"/>
      <c r="T19" s="11">
        <v>4</v>
      </c>
      <c r="U19" s="15">
        <f t="shared" si="5"/>
        <v>4</v>
      </c>
      <c r="V19" s="14"/>
      <c r="W19" s="11">
        <v>3</v>
      </c>
      <c r="X19" s="15">
        <f t="shared" si="6"/>
        <v>5</v>
      </c>
      <c r="Y19" s="14"/>
      <c r="Z19" s="15">
        <f t="shared" si="7"/>
        <v>3</v>
      </c>
      <c r="AA19" s="17">
        <f>SUM(F19,I19,L19,O19,R19,U19,X19)-Z19</f>
        <v>24</v>
      </c>
      <c r="AB19" s="19"/>
    </row>
  </sheetData>
  <sheetProtection/>
  <mergeCells count="27">
    <mergeCell ref="C1:AA1"/>
    <mergeCell ref="C2:O2"/>
    <mergeCell ref="C3:AA3"/>
    <mergeCell ref="C5:AA5"/>
    <mergeCell ref="AB10:AB12"/>
    <mergeCell ref="E11:F11"/>
    <mergeCell ref="H11:I11"/>
    <mergeCell ref="K11:L11"/>
    <mergeCell ref="N11:O11"/>
    <mergeCell ref="A7:L7"/>
    <mergeCell ref="E8:AA9"/>
    <mergeCell ref="H10:I10"/>
    <mergeCell ref="K10:L10"/>
    <mergeCell ref="T11:U11"/>
    <mergeCell ref="T10:U10"/>
    <mergeCell ref="N10:O10"/>
    <mergeCell ref="A10:A12"/>
    <mergeCell ref="C10:C12"/>
    <mergeCell ref="D10:D12"/>
    <mergeCell ref="E10:F10"/>
    <mergeCell ref="B10:B12"/>
    <mergeCell ref="Z10:Z12"/>
    <mergeCell ref="AA10:AA12"/>
    <mergeCell ref="W10:X10"/>
    <mergeCell ref="W11:X11"/>
    <mergeCell ref="Q10:R10"/>
    <mergeCell ref="Q11:R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0">
      <selection activeCell="N29" sqref="N29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1" width="6.140625" style="0" customWidth="1"/>
    <col min="22" max="22" width="3.140625" style="0" customWidth="1"/>
    <col min="23" max="24" width="6.140625" style="0" customWidth="1"/>
    <col min="25" max="25" width="3.140625" style="0" customWidth="1"/>
    <col min="26" max="26" width="12.00390625" style="0" customWidth="1"/>
    <col min="28" max="28" width="5.57421875" style="0" customWidth="1"/>
  </cols>
  <sheetData>
    <row r="1" spans="1:2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1"/>
    </row>
    <row r="2" spans="1:2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1"/>
      <c r="AB2" s="1"/>
    </row>
    <row r="3" spans="1:2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4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4"/>
      <c r="AB5" s="1"/>
    </row>
    <row r="6" spans="1:2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thickBot="1" thickTop="1">
      <c r="A7" s="118" t="s">
        <v>68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4"/>
    </row>
    <row r="9" spans="1:2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  <c r="AB9" s="1"/>
    </row>
    <row r="10" spans="1:2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11" t="s">
        <v>3</v>
      </c>
      <c r="U10" s="112"/>
      <c r="V10" s="5"/>
      <c r="W10" s="111" t="s">
        <v>3</v>
      </c>
      <c r="X10" s="112"/>
      <c r="Y10" s="5"/>
      <c r="Z10" s="136" t="s">
        <v>62</v>
      </c>
      <c r="AA10" s="103" t="s">
        <v>4</v>
      </c>
      <c r="AB10" s="135"/>
    </row>
    <row r="11" spans="1:28" ht="15.75" thickBot="1">
      <c r="A11" s="103"/>
      <c r="B11" s="106"/>
      <c r="C11" s="103"/>
      <c r="D11" s="109"/>
      <c r="E11" s="116" t="s">
        <v>386</v>
      </c>
      <c r="F11" s="117"/>
      <c r="G11" s="6"/>
      <c r="H11" s="116" t="s">
        <v>396</v>
      </c>
      <c r="I11" s="117"/>
      <c r="J11" s="5"/>
      <c r="K11" s="116" t="s">
        <v>406</v>
      </c>
      <c r="L11" s="117"/>
      <c r="M11" s="5"/>
      <c r="N11" s="139" t="s">
        <v>411</v>
      </c>
      <c r="O11" s="140"/>
      <c r="P11" s="5"/>
      <c r="Q11" s="139" t="s">
        <v>418</v>
      </c>
      <c r="R11" s="140"/>
      <c r="S11" s="5"/>
      <c r="T11" s="139" t="s">
        <v>419</v>
      </c>
      <c r="U11" s="140"/>
      <c r="V11" s="5"/>
      <c r="W11" s="139" t="s">
        <v>462</v>
      </c>
      <c r="X11" s="140"/>
      <c r="Y11" s="5"/>
      <c r="Z11" s="137"/>
      <c r="AA11" s="103"/>
      <c r="AB11" s="109"/>
    </row>
    <row r="12" spans="1:2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7" t="s">
        <v>5</v>
      </c>
      <c r="U12" s="8" t="s">
        <v>6</v>
      </c>
      <c r="V12" s="10"/>
      <c r="W12" s="7" t="s">
        <v>5</v>
      </c>
      <c r="X12" s="8" t="s">
        <v>6</v>
      </c>
      <c r="Y12" s="10"/>
      <c r="Z12" s="138"/>
      <c r="AA12" s="104"/>
      <c r="AB12" s="110"/>
    </row>
    <row r="13" spans="1:28" s="18" customFormat="1" ht="16.5">
      <c r="A13" s="11">
        <v>177</v>
      </c>
      <c r="B13" s="12" t="s">
        <v>69</v>
      </c>
      <c r="C13" s="13" t="s">
        <v>64</v>
      </c>
      <c r="D13" s="14"/>
      <c r="E13" s="15">
        <v>7</v>
      </c>
      <c r="F13" s="15">
        <f aca="true" t="shared" si="0" ref="F13:F24">+IF(E13=1,12)+IF(E13=2,11)+IF(E13=3,10)+IF(E13=4,9)+IF(E13=5,8)+IF(E13=6,7)+IF(E13=7,6)+IF(E13=8,5)+IF(E13=9,4)+IF(E13=10,3)+IF(E13=11,2)+IF(E13=12,1)</f>
        <v>6</v>
      </c>
      <c r="G13" s="14"/>
      <c r="H13" s="15">
        <v>5</v>
      </c>
      <c r="I13" s="15">
        <f aca="true" t="shared" si="1" ref="I13:I24">+IF(H13=1,12)+IF(H13=2,11)+IF(H13=3,10)+IF(H13=4,9)+IF(H13=5,8)+IF(H13=6,7)+IF(H13=7,6)+IF(H13=8,5)+IF(H13=9,4)+IF(H13=10,3)+IF(H13=11,2)+IF(H13=12,1)</f>
        <v>8</v>
      </c>
      <c r="J13" s="14"/>
      <c r="K13" s="16">
        <v>4</v>
      </c>
      <c r="L13" s="15">
        <f aca="true" t="shared" si="2" ref="L13:L24">+IF(K13=1,12)+IF(K13=2,11)+IF(K13=3,10)+IF(K13=4,9)+IF(K13=5,8)+IF(K13=6,7)+IF(K13=7,6)+IF(K13=8,5)+IF(K13=9,4)+IF(K13=10,3)+IF(K13=11,2)+IF(K13=12,1)</f>
        <v>9</v>
      </c>
      <c r="M13" s="14"/>
      <c r="N13" s="15">
        <v>9</v>
      </c>
      <c r="O13" s="15">
        <f aca="true" t="shared" si="3" ref="O13:O24">+IF(N13=1,12)+IF(N13=2,11)+IF(N13=3,10)+IF(N13=4,9)+IF(N13=5,8)+IF(N13=6,7)+IF(N13=7,6)+IF(N13=8,5)+IF(N13=9,4)+IF(N13=10,3)+IF(N13=11,2)+IF(N13=12,1)</f>
        <v>4</v>
      </c>
      <c r="P13" s="14"/>
      <c r="Q13" s="15">
        <v>7</v>
      </c>
      <c r="R13" s="15">
        <f aca="true" t="shared" si="4" ref="R13:R24">+IF(Q13=1,12)+IF(Q13=2,11)+IF(Q13=3,10)+IF(Q13=4,9)+IF(Q13=5,8)+IF(Q13=6,7)+IF(Q13=7,6)+IF(Q13=8,5)+IF(Q13=9,4)+IF(Q13=10,3)+IF(Q13=11,2)+IF(Q13=12,1)</f>
        <v>6</v>
      </c>
      <c r="S13" s="14"/>
      <c r="T13" s="15">
        <v>8</v>
      </c>
      <c r="U13" s="15">
        <f aca="true" t="shared" si="5" ref="U13:U24">+IF(T13=1,12)+IF(T13=2,11)+IF(T13=3,10)+IF(T13=4,9)+IF(T13=5,8)+IF(T13=6,7)+IF(T13=7,6)+IF(T13=8,5)+IF(T13=9,4)+IF(T13=10,3)+IF(T13=11,2)+IF(T13=12,1)</f>
        <v>5</v>
      </c>
      <c r="V13" s="14"/>
      <c r="W13" s="15">
        <v>7</v>
      </c>
      <c r="X13" s="15">
        <f aca="true" t="shared" si="6" ref="X13:X24">+IF(W13=1,12)+IF(W13=2,11)+IF(W13=3,10)+IF(W13=4,9)+IF(W13=5,8)+IF(W13=6,7)+IF(W13=7,6)+IF(W13=8,5)+IF(W13=9,4)+IF(W13=10,3)+IF(W13=11,2)+IF(W13=12,1)</f>
        <v>6</v>
      </c>
      <c r="Y13" s="14"/>
      <c r="Z13" s="15">
        <f>MIN(F13,I13,L13,O13,R13,U13,X13)</f>
        <v>4</v>
      </c>
      <c r="AA13" s="17">
        <f>SUM(F13,I13,L13,O13,R13,U13,X13)-Z13</f>
        <v>40</v>
      </c>
      <c r="AB13" s="14"/>
    </row>
    <row r="14" spans="1:28" s="18" customFormat="1" ht="16.5">
      <c r="A14" s="11">
        <v>38</v>
      </c>
      <c r="B14" s="12" t="s">
        <v>94</v>
      </c>
      <c r="C14" s="13" t="s">
        <v>75</v>
      </c>
      <c r="D14" s="19"/>
      <c r="E14" s="11">
        <v>3</v>
      </c>
      <c r="F14" s="15">
        <f t="shared" si="0"/>
        <v>10</v>
      </c>
      <c r="G14" s="19"/>
      <c r="H14" s="11">
        <v>1</v>
      </c>
      <c r="I14" s="15">
        <f t="shared" si="1"/>
        <v>12</v>
      </c>
      <c r="J14" s="19"/>
      <c r="K14" s="20">
        <v>5</v>
      </c>
      <c r="L14" s="15">
        <f t="shared" si="2"/>
        <v>8</v>
      </c>
      <c r="M14" s="19"/>
      <c r="N14" s="11">
        <v>1</v>
      </c>
      <c r="O14" s="15">
        <f t="shared" si="3"/>
        <v>12</v>
      </c>
      <c r="P14" s="19"/>
      <c r="Q14" s="11">
        <v>2</v>
      </c>
      <c r="R14" s="15">
        <f t="shared" si="4"/>
        <v>11</v>
      </c>
      <c r="S14" s="14"/>
      <c r="T14" s="11">
        <v>2</v>
      </c>
      <c r="U14" s="15">
        <f t="shared" si="5"/>
        <v>11</v>
      </c>
      <c r="V14" s="14"/>
      <c r="W14" s="11">
        <v>2</v>
      </c>
      <c r="X14" s="15">
        <f t="shared" si="6"/>
        <v>11</v>
      </c>
      <c r="Y14" s="14"/>
      <c r="Z14" s="15">
        <f aca="true" t="shared" si="7" ref="Z14:Z24">MIN(F14,I14,L14,O14,R14,U14,X14)</f>
        <v>8</v>
      </c>
      <c r="AA14" s="17">
        <f aca="true" t="shared" si="8" ref="AA14:AA24">SUM(F14,I14,L14,O14,R14,U14,X14)-Z14</f>
        <v>67</v>
      </c>
      <c r="AB14" s="19"/>
    </row>
    <row r="15" spans="1:28" s="18" customFormat="1" ht="16.5">
      <c r="A15" s="11">
        <v>35</v>
      </c>
      <c r="B15" s="12" t="s">
        <v>95</v>
      </c>
      <c r="C15" s="13" t="s">
        <v>75</v>
      </c>
      <c r="D15" s="19"/>
      <c r="E15" s="11">
        <v>5</v>
      </c>
      <c r="F15" s="15">
        <f t="shared" si="0"/>
        <v>8</v>
      </c>
      <c r="G15" s="19"/>
      <c r="H15" s="11">
        <v>4</v>
      </c>
      <c r="I15" s="15">
        <f t="shared" si="1"/>
        <v>9</v>
      </c>
      <c r="J15" s="19"/>
      <c r="K15" s="20">
        <v>3</v>
      </c>
      <c r="L15" s="15">
        <f t="shared" si="2"/>
        <v>10</v>
      </c>
      <c r="M15" s="19"/>
      <c r="N15" s="11">
        <v>3</v>
      </c>
      <c r="O15" s="15">
        <f t="shared" si="3"/>
        <v>10</v>
      </c>
      <c r="P15" s="19"/>
      <c r="Q15" s="11">
        <v>3</v>
      </c>
      <c r="R15" s="15">
        <f t="shared" si="4"/>
        <v>10</v>
      </c>
      <c r="S15" s="14"/>
      <c r="T15" s="11">
        <v>4</v>
      </c>
      <c r="U15" s="15">
        <f t="shared" si="5"/>
        <v>9</v>
      </c>
      <c r="V15" s="14"/>
      <c r="W15" s="11">
        <v>3</v>
      </c>
      <c r="X15" s="15">
        <f t="shared" si="6"/>
        <v>10</v>
      </c>
      <c r="Y15" s="14"/>
      <c r="Z15" s="15">
        <f t="shared" si="7"/>
        <v>8</v>
      </c>
      <c r="AA15" s="17">
        <f t="shared" si="8"/>
        <v>58</v>
      </c>
      <c r="AB15" s="19"/>
    </row>
    <row r="16" spans="1:28" s="18" customFormat="1" ht="16.5">
      <c r="A16" s="11">
        <v>100</v>
      </c>
      <c r="B16" s="12" t="s">
        <v>112</v>
      </c>
      <c r="C16" s="13" t="s">
        <v>108</v>
      </c>
      <c r="D16" s="19"/>
      <c r="E16" s="11">
        <v>9</v>
      </c>
      <c r="F16" s="15">
        <f t="shared" si="0"/>
        <v>4</v>
      </c>
      <c r="G16" s="19"/>
      <c r="H16" s="11">
        <v>8</v>
      </c>
      <c r="I16" s="15">
        <f t="shared" si="1"/>
        <v>5</v>
      </c>
      <c r="J16" s="19"/>
      <c r="K16" s="20">
        <v>9</v>
      </c>
      <c r="L16" s="15">
        <f t="shared" si="2"/>
        <v>4</v>
      </c>
      <c r="M16" s="19"/>
      <c r="N16" s="11">
        <v>8</v>
      </c>
      <c r="O16" s="15">
        <f t="shared" si="3"/>
        <v>5</v>
      </c>
      <c r="P16" s="19"/>
      <c r="Q16" s="11">
        <v>9</v>
      </c>
      <c r="R16" s="15">
        <f t="shared" si="4"/>
        <v>4</v>
      </c>
      <c r="S16" s="14"/>
      <c r="T16" s="11" t="s">
        <v>383</v>
      </c>
      <c r="U16" s="15" t="s">
        <v>381</v>
      </c>
      <c r="V16" s="14"/>
      <c r="W16" s="11" t="s">
        <v>383</v>
      </c>
      <c r="X16" s="15" t="s">
        <v>381</v>
      </c>
      <c r="Y16" s="14"/>
      <c r="Z16" s="15">
        <f t="shared" si="7"/>
        <v>4</v>
      </c>
      <c r="AA16" s="17">
        <f t="shared" si="8"/>
        <v>18</v>
      </c>
      <c r="AB16" s="19"/>
    </row>
    <row r="17" spans="1:28" s="18" customFormat="1" ht="16.5">
      <c r="A17" s="11">
        <v>16</v>
      </c>
      <c r="B17" s="12" t="s">
        <v>161</v>
      </c>
      <c r="C17" s="13" t="s">
        <v>153</v>
      </c>
      <c r="D17" s="19"/>
      <c r="E17" s="11">
        <v>4</v>
      </c>
      <c r="F17" s="15">
        <f t="shared" si="0"/>
        <v>9</v>
      </c>
      <c r="G17" s="19"/>
      <c r="H17" s="11">
        <v>9</v>
      </c>
      <c r="I17" s="15">
        <f t="shared" si="1"/>
        <v>4</v>
      </c>
      <c r="J17" s="19"/>
      <c r="K17" s="20">
        <v>7</v>
      </c>
      <c r="L17" s="15">
        <f t="shared" si="2"/>
        <v>6</v>
      </c>
      <c r="M17" s="19"/>
      <c r="N17" s="11">
        <v>6</v>
      </c>
      <c r="O17" s="15">
        <f t="shared" si="3"/>
        <v>7</v>
      </c>
      <c r="P17" s="19"/>
      <c r="Q17" s="11">
        <v>5</v>
      </c>
      <c r="R17" s="15">
        <f t="shared" si="4"/>
        <v>8</v>
      </c>
      <c r="S17" s="14"/>
      <c r="T17" s="11">
        <v>5</v>
      </c>
      <c r="U17" s="15">
        <f t="shared" si="5"/>
        <v>8</v>
      </c>
      <c r="V17" s="14"/>
      <c r="W17" s="11">
        <v>4</v>
      </c>
      <c r="X17" s="15">
        <f t="shared" si="6"/>
        <v>9</v>
      </c>
      <c r="Y17" s="14"/>
      <c r="Z17" s="15">
        <f t="shared" si="7"/>
        <v>4</v>
      </c>
      <c r="AA17" s="17">
        <f t="shared" si="8"/>
        <v>47</v>
      </c>
      <c r="AB17" s="19"/>
    </row>
    <row r="18" spans="1:28" s="18" customFormat="1" ht="16.5">
      <c r="A18" s="11">
        <v>15</v>
      </c>
      <c r="B18" s="12" t="s">
        <v>162</v>
      </c>
      <c r="C18" s="13" t="s">
        <v>153</v>
      </c>
      <c r="D18" s="19"/>
      <c r="E18" s="11" t="s">
        <v>383</v>
      </c>
      <c r="F18" s="15">
        <f t="shared" si="0"/>
        <v>0</v>
      </c>
      <c r="G18" s="19"/>
      <c r="H18" s="11" t="s">
        <v>383</v>
      </c>
      <c r="I18" s="15">
        <f t="shared" si="1"/>
        <v>0</v>
      </c>
      <c r="J18" s="19"/>
      <c r="K18" s="20" t="s">
        <v>383</v>
      </c>
      <c r="L18" s="15" t="s">
        <v>381</v>
      </c>
      <c r="M18" s="19"/>
      <c r="N18" s="11" t="s">
        <v>383</v>
      </c>
      <c r="O18" s="15" t="s">
        <v>381</v>
      </c>
      <c r="P18" s="19"/>
      <c r="Q18" s="11" t="s">
        <v>383</v>
      </c>
      <c r="R18" s="15" t="s">
        <v>381</v>
      </c>
      <c r="S18" s="14"/>
      <c r="T18" s="11" t="s">
        <v>383</v>
      </c>
      <c r="U18" s="15" t="s">
        <v>381</v>
      </c>
      <c r="V18" s="14"/>
      <c r="W18" s="11" t="s">
        <v>383</v>
      </c>
      <c r="X18" s="15" t="s">
        <v>381</v>
      </c>
      <c r="Y18" s="14"/>
      <c r="Z18" s="15">
        <f t="shared" si="7"/>
        <v>0</v>
      </c>
      <c r="AA18" s="17">
        <f t="shared" si="8"/>
        <v>0</v>
      </c>
      <c r="AB18" s="19"/>
    </row>
    <row r="19" spans="1:28" s="18" customFormat="1" ht="16.5">
      <c r="A19" s="11">
        <v>9</v>
      </c>
      <c r="B19" s="12" t="s">
        <v>163</v>
      </c>
      <c r="C19" s="13" t="s">
        <v>153</v>
      </c>
      <c r="D19" s="19"/>
      <c r="E19" s="11">
        <v>8</v>
      </c>
      <c r="F19" s="15">
        <f t="shared" si="0"/>
        <v>5</v>
      </c>
      <c r="G19" s="19"/>
      <c r="H19" s="11">
        <v>6</v>
      </c>
      <c r="I19" s="15">
        <f t="shared" si="1"/>
        <v>7</v>
      </c>
      <c r="J19" s="19"/>
      <c r="K19" s="11">
        <v>8</v>
      </c>
      <c r="L19" s="15">
        <f t="shared" si="2"/>
        <v>5</v>
      </c>
      <c r="M19" s="19"/>
      <c r="N19" s="11">
        <v>7</v>
      </c>
      <c r="O19" s="15">
        <f t="shared" si="3"/>
        <v>6</v>
      </c>
      <c r="P19" s="19"/>
      <c r="Q19" s="11">
        <v>8</v>
      </c>
      <c r="R19" s="15">
        <f t="shared" si="4"/>
        <v>5</v>
      </c>
      <c r="S19" s="14"/>
      <c r="T19" s="11">
        <v>6</v>
      </c>
      <c r="U19" s="15">
        <f t="shared" si="5"/>
        <v>7</v>
      </c>
      <c r="V19" s="14"/>
      <c r="W19" s="11">
        <v>6</v>
      </c>
      <c r="X19" s="15">
        <f t="shared" si="6"/>
        <v>7</v>
      </c>
      <c r="Y19" s="14"/>
      <c r="Z19" s="15">
        <f t="shared" si="7"/>
        <v>5</v>
      </c>
      <c r="AA19" s="17">
        <f t="shared" si="8"/>
        <v>37</v>
      </c>
      <c r="AB19" s="19"/>
    </row>
    <row r="20" spans="1:28" s="18" customFormat="1" ht="16.5">
      <c r="A20" s="11">
        <v>408</v>
      </c>
      <c r="B20" s="12" t="s">
        <v>202</v>
      </c>
      <c r="C20" s="58" t="s">
        <v>201</v>
      </c>
      <c r="D20" s="19"/>
      <c r="E20" s="24" t="s">
        <v>383</v>
      </c>
      <c r="F20" s="15">
        <f t="shared" si="0"/>
        <v>0</v>
      </c>
      <c r="G20" s="19"/>
      <c r="H20" s="11" t="s">
        <v>383</v>
      </c>
      <c r="I20" s="15">
        <f t="shared" si="1"/>
        <v>0</v>
      </c>
      <c r="J20" s="19"/>
      <c r="K20" s="11" t="s">
        <v>383</v>
      </c>
      <c r="L20" s="15" t="s">
        <v>381</v>
      </c>
      <c r="M20" s="19"/>
      <c r="N20" s="11" t="s">
        <v>383</v>
      </c>
      <c r="O20" s="15" t="s">
        <v>381</v>
      </c>
      <c r="P20" s="19"/>
      <c r="Q20" s="11" t="s">
        <v>383</v>
      </c>
      <c r="R20" s="15" t="s">
        <v>381</v>
      </c>
      <c r="S20" s="14"/>
      <c r="T20" s="11" t="s">
        <v>383</v>
      </c>
      <c r="U20" s="15" t="s">
        <v>381</v>
      </c>
      <c r="V20" s="14"/>
      <c r="W20" s="11" t="s">
        <v>383</v>
      </c>
      <c r="X20" s="15" t="s">
        <v>381</v>
      </c>
      <c r="Y20" s="14"/>
      <c r="Z20" s="15">
        <f t="shared" si="7"/>
        <v>0</v>
      </c>
      <c r="AA20" s="17">
        <f t="shared" si="8"/>
        <v>0</v>
      </c>
      <c r="AB20" s="19"/>
    </row>
    <row r="21" spans="1:28" s="18" customFormat="1" ht="16.5">
      <c r="A21" s="11">
        <v>217</v>
      </c>
      <c r="B21" s="12" t="s">
        <v>270</v>
      </c>
      <c r="C21" s="13" t="s">
        <v>266</v>
      </c>
      <c r="D21" s="19"/>
      <c r="E21" s="11">
        <v>6</v>
      </c>
      <c r="F21" s="15">
        <f t="shared" si="0"/>
        <v>7</v>
      </c>
      <c r="G21" s="19"/>
      <c r="H21" s="11">
        <v>7</v>
      </c>
      <c r="I21" s="15">
        <f t="shared" si="1"/>
        <v>6</v>
      </c>
      <c r="J21" s="19"/>
      <c r="K21" s="11">
        <v>6</v>
      </c>
      <c r="L21" s="15">
        <f t="shared" si="2"/>
        <v>7</v>
      </c>
      <c r="M21" s="19"/>
      <c r="N21" s="11">
        <v>5</v>
      </c>
      <c r="O21" s="15">
        <f t="shared" si="3"/>
        <v>8</v>
      </c>
      <c r="P21" s="19"/>
      <c r="Q21" s="11">
        <v>6</v>
      </c>
      <c r="R21" s="15">
        <f t="shared" si="4"/>
        <v>7</v>
      </c>
      <c r="S21" s="14"/>
      <c r="T21" s="11">
        <v>7</v>
      </c>
      <c r="U21" s="15">
        <f t="shared" si="5"/>
        <v>6</v>
      </c>
      <c r="V21" s="14"/>
      <c r="W21" s="11" t="s">
        <v>383</v>
      </c>
      <c r="X21" s="15" t="s">
        <v>381</v>
      </c>
      <c r="Y21" s="14"/>
      <c r="Z21" s="15">
        <f t="shared" si="7"/>
        <v>6</v>
      </c>
      <c r="AA21" s="17">
        <f t="shared" si="8"/>
        <v>35</v>
      </c>
      <c r="AB21" s="19"/>
    </row>
    <row r="22" spans="1:28" s="18" customFormat="1" ht="16.5">
      <c r="A22" s="11">
        <v>48</v>
      </c>
      <c r="B22" s="12" t="s">
        <v>271</v>
      </c>
      <c r="C22" s="13" t="s">
        <v>266</v>
      </c>
      <c r="D22" s="19"/>
      <c r="E22" s="11">
        <v>2</v>
      </c>
      <c r="F22" s="15">
        <f t="shared" si="0"/>
        <v>11</v>
      </c>
      <c r="G22" s="19"/>
      <c r="H22" s="11">
        <v>2</v>
      </c>
      <c r="I22" s="15">
        <f t="shared" si="1"/>
        <v>11</v>
      </c>
      <c r="J22" s="19"/>
      <c r="K22" s="11">
        <v>1</v>
      </c>
      <c r="L22" s="15">
        <f t="shared" si="2"/>
        <v>12</v>
      </c>
      <c r="M22" s="19"/>
      <c r="N22" s="11">
        <v>2</v>
      </c>
      <c r="O22" s="15">
        <f t="shared" si="3"/>
        <v>11</v>
      </c>
      <c r="P22" s="19"/>
      <c r="Q22" s="11">
        <v>1</v>
      </c>
      <c r="R22" s="15">
        <f t="shared" si="4"/>
        <v>12</v>
      </c>
      <c r="S22" s="14"/>
      <c r="T22" s="11">
        <v>3</v>
      </c>
      <c r="U22" s="15">
        <f t="shared" si="5"/>
        <v>10</v>
      </c>
      <c r="V22" s="14"/>
      <c r="W22" s="11">
        <v>5</v>
      </c>
      <c r="X22" s="15">
        <f t="shared" si="6"/>
        <v>8</v>
      </c>
      <c r="Y22" s="14"/>
      <c r="Z22" s="15">
        <f t="shared" si="7"/>
        <v>8</v>
      </c>
      <c r="AA22" s="17">
        <f t="shared" si="8"/>
        <v>67</v>
      </c>
      <c r="AB22" s="19"/>
    </row>
    <row r="23" spans="1:28" s="18" customFormat="1" ht="16.5">
      <c r="A23" s="11">
        <v>213</v>
      </c>
      <c r="B23" s="12" t="s">
        <v>296</v>
      </c>
      <c r="C23" s="13" t="s">
        <v>295</v>
      </c>
      <c r="D23" s="19"/>
      <c r="E23" s="11" t="s">
        <v>383</v>
      </c>
      <c r="F23" s="15">
        <f t="shared" si="0"/>
        <v>0</v>
      </c>
      <c r="G23" s="19"/>
      <c r="H23" s="11" t="s">
        <v>383</v>
      </c>
      <c r="I23" s="15">
        <f t="shared" si="1"/>
        <v>0</v>
      </c>
      <c r="J23" s="19"/>
      <c r="K23" s="11" t="s">
        <v>383</v>
      </c>
      <c r="L23" s="15" t="s">
        <v>381</v>
      </c>
      <c r="M23" s="19"/>
      <c r="N23" s="11" t="s">
        <v>383</v>
      </c>
      <c r="O23" s="15" t="s">
        <v>381</v>
      </c>
      <c r="P23" s="19"/>
      <c r="Q23" s="11" t="s">
        <v>383</v>
      </c>
      <c r="R23" s="15" t="s">
        <v>381</v>
      </c>
      <c r="S23" s="14"/>
      <c r="T23" s="11" t="s">
        <v>383</v>
      </c>
      <c r="U23" s="15" t="s">
        <v>381</v>
      </c>
      <c r="V23" s="14"/>
      <c r="W23" s="11" t="s">
        <v>383</v>
      </c>
      <c r="X23" s="15" t="s">
        <v>381</v>
      </c>
      <c r="Y23" s="14"/>
      <c r="Z23" s="15">
        <f t="shared" si="7"/>
        <v>0</v>
      </c>
      <c r="AA23" s="17">
        <f t="shared" si="8"/>
        <v>0</v>
      </c>
      <c r="AB23" s="19"/>
    </row>
    <row r="24" spans="1:28" ht="16.5">
      <c r="A24" s="11">
        <v>99</v>
      </c>
      <c r="B24" s="12" t="s">
        <v>375</v>
      </c>
      <c r="C24" s="13" t="s">
        <v>376</v>
      </c>
      <c r="D24" s="19"/>
      <c r="E24" s="11">
        <v>1</v>
      </c>
      <c r="F24" s="15">
        <f t="shared" si="0"/>
        <v>12</v>
      </c>
      <c r="G24" s="19"/>
      <c r="H24" s="11">
        <v>3</v>
      </c>
      <c r="I24" s="15">
        <f t="shared" si="1"/>
        <v>10</v>
      </c>
      <c r="J24" s="19"/>
      <c r="K24" s="11">
        <v>2</v>
      </c>
      <c r="L24" s="15">
        <f t="shared" si="2"/>
        <v>11</v>
      </c>
      <c r="M24" s="19"/>
      <c r="N24" s="11">
        <v>4</v>
      </c>
      <c r="O24" s="15">
        <f t="shared" si="3"/>
        <v>9</v>
      </c>
      <c r="P24" s="19"/>
      <c r="Q24" s="11">
        <v>4</v>
      </c>
      <c r="R24" s="15">
        <f t="shared" si="4"/>
        <v>9</v>
      </c>
      <c r="S24" s="14"/>
      <c r="T24" s="11">
        <v>1</v>
      </c>
      <c r="U24" s="15">
        <f t="shared" si="5"/>
        <v>12</v>
      </c>
      <c r="V24" s="14"/>
      <c r="W24" s="11">
        <v>1</v>
      </c>
      <c r="X24" s="15">
        <f t="shared" si="6"/>
        <v>12</v>
      </c>
      <c r="Y24" s="14"/>
      <c r="Z24" s="15">
        <f t="shared" si="7"/>
        <v>9</v>
      </c>
      <c r="AA24" s="17">
        <f t="shared" si="8"/>
        <v>66</v>
      </c>
      <c r="AB24" s="19"/>
    </row>
    <row r="27" spans="11:12" ht="15">
      <c r="K27" t="s">
        <v>465</v>
      </c>
      <c r="L27" t="s">
        <v>472</v>
      </c>
    </row>
    <row r="28" spans="11:14" ht="15">
      <c r="K28" t="s">
        <v>466</v>
      </c>
      <c r="L28" t="s">
        <v>473</v>
      </c>
      <c r="N28" t="s">
        <v>474</v>
      </c>
    </row>
    <row r="29" spans="11:12" ht="15">
      <c r="K29" t="s">
        <v>467</v>
      </c>
      <c r="L29" t="s">
        <v>475</v>
      </c>
    </row>
  </sheetData>
  <sheetProtection/>
  <mergeCells count="27">
    <mergeCell ref="AA10:AA12"/>
    <mergeCell ref="AB10:AB12"/>
    <mergeCell ref="T10:U10"/>
    <mergeCell ref="T11:U11"/>
    <mergeCell ref="W10:X10"/>
    <mergeCell ref="W11:X11"/>
    <mergeCell ref="K10:L10"/>
    <mergeCell ref="N10:O10"/>
    <mergeCell ref="Z10:Z12"/>
    <mergeCell ref="K11:L11"/>
    <mergeCell ref="N11:O11"/>
    <mergeCell ref="Q10:R10"/>
    <mergeCell ref="Q11:R11"/>
    <mergeCell ref="A10:A12"/>
    <mergeCell ref="B10:B12"/>
    <mergeCell ref="C10:C12"/>
    <mergeCell ref="D10:D12"/>
    <mergeCell ref="E10:F10"/>
    <mergeCell ref="H10:I10"/>
    <mergeCell ref="E11:F11"/>
    <mergeCell ref="H11:I11"/>
    <mergeCell ref="C1:AA1"/>
    <mergeCell ref="C2:O2"/>
    <mergeCell ref="C3:AA3"/>
    <mergeCell ref="C5:AA5"/>
    <mergeCell ref="A7:L7"/>
    <mergeCell ref="E8:A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1" width="6.140625" style="0" customWidth="1"/>
    <col min="22" max="22" width="3.140625" style="0" customWidth="1"/>
    <col min="23" max="24" width="6.140625" style="0" customWidth="1"/>
    <col min="25" max="25" width="3.140625" style="0" customWidth="1"/>
    <col min="26" max="26" width="12.00390625" style="0" customWidth="1"/>
    <col min="28" max="28" width="5.57421875" style="0" customWidth="1"/>
  </cols>
  <sheetData>
    <row r="1" spans="1:2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1"/>
    </row>
    <row r="2" spans="1:2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1"/>
      <c r="AB2" s="1"/>
    </row>
    <row r="3" spans="1:2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4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4"/>
      <c r="AB5" s="1"/>
    </row>
    <row r="6" spans="1:2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thickBot="1" thickTop="1">
      <c r="A7" s="118" t="s">
        <v>96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4"/>
    </row>
    <row r="9" spans="1:2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  <c r="AB9" s="1"/>
    </row>
    <row r="10" spans="1:2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11" t="s">
        <v>3</v>
      </c>
      <c r="U10" s="112"/>
      <c r="V10" s="5"/>
      <c r="W10" s="111" t="s">
        <v>3</v>
      </c>
      <c r="X10" s="112"/>
      <c r="Y10" s="5"/>
      <c r="Z10" s="136" t="s">
        <v>62</v>
      </c>
      <c r="AA10" s="103" t="s">
        <v>4</v>
      </c>
      <c r="AB10" s="135"/>
    </row>
    <row r="11" spans="1:28" ht="15.75" thickBot="1">
      <c r="A11" s="103"/>
      <c r="B11" s="106"/>
      <c r="C11" s="103"/>
      <c r="D11" s="109"/>
      <c r="E11" s="116" t="s">
        <v>386</v>
      </c>
      <c r="F11" s="117"/>
      <c r="G11" s="6"/>
      <c r="H11" s="116" t="s">
        <v>396</v>
      </c>
      <c r="I11" s="117"/>
      <c r="J11" s="5"/>
      <c r="K11" s="116" t="s">
        <v>406</v>
      </c>
      <c r="L11" s="117"/>
      <c r="M11" s="5"/>
      <c r="N11" s="139" t="s">
        <v>412</v>
      </c>
      <c r="O11" s="140"/>
      <c r="P11" s="5"/>
      <c r="Q11" s="139" t="s">
        <v>407</v>
      </c>
      <c r="R11" s="140"/>
      <c r="S11" s="5"/>
      <c r="T11" s="139" t="s">
        <v>419</v>
      </c>
      <c r="U11" s="140"/>
      <c r="V11" s="5"/>
      <c r="W11" s="139" t="s">
        <v>462</v>
      </c>
      <c r="X11" s="140"/>
      <c r="Y11" s="5"/>
      <c r="Z11" s="137"/>
      <c r="AA11" s="103"/>
      <c r="AB11" s="109"/>
    </row>
    <row r="12" spans="1:2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7" t="s">
        <v>5</v>
      </c>
      <c r="U12" s="8" t="s">
        <v>6</v>
      </c>
      <c r="V12" s="10"/>
      <c r="W12" s="7" t="s">
        <v>5</v>
      </c>
      <c r="X12" s="8" t="s">
        <v>6</v>
      </c>
      <c r="Y12" s="10"/>
      <c r="Z12" s="138"/>
      <c r="AA12" s="104"/>
      <c r="AB12" s="110"/>
    </row>
    <row r="13" spans="1:28" s="18" customFormat="1" ht="16.5">
      <c r="A13" s="11">
        <v>27</v>
      </c>
      <c r="B13" s="12" t="s">
        <v>97</v>
      </c>
      <c r="C13" s="13" t="s">
        <v>75</v>
      </c>
      <c r="D13" s="14"/>
      <c r="E13" s="15">
        <v>3</v>
      </c>
      <c r="F13" s="15">
        <f>+IF(E13=1,4)+IF(E13=2,3)+IF(E13=3,2)+IF(E13=4,1)</f>
        <v>2</v>
      </c>
      <c r="G13" s="14"/>
      <c r="H13" s="15">
        <v>3</v>
      </c>
      <c r="I13" s="15">
        <f>+IF(H13=1,4)+IF(H13=2,3)+IF(H13=3,2)+IF(H13=4,1)</f>
        <v>2</v>
      </c>
      <c r="J13" s="14"/>
      <c r="K13" s="16">
        <v>2</v>
      </c>
      <c r="L13" s="15">
        <f>+IF(K13=1,4)+IF(K13=2,3)+IF(K13=3,2)+IF(K13=4,1)</f>
        <v>3</v>
      </c>
      <c r="M13" s="14"/>
      <c r="N13" s="15">
        <v>3</v>
      </c>
      <c r="O13" s="15">
        <f>+IF(N13=1,4)+IF(N13=2,3)+IF(N13=3,2)+IF(N13=4,1)</f>
        <v>2</v>
      </c>
      <c r="P13" s="14"/>
      <c r="Q13" s="15">
        <v>3</v>
      </c>
      <c r="R13" s="15">
        <f>+IF(Q13=1,4)+IF(Q13=2,3)+IF(Q13=3,2)+IF(Q13=4,1)</f>
        <v>2</v>
      </c>
      <c r="S13" s="14"/>
      <c r="T13" s="11">
        <v>3</v>
      </c>
      <c r="U13" s="15">
        <v>2</v>
      </c>
      <c r="V13" s="14"/>
      <c r="W13" s="15">
        <v>3</v>
      </c>
      <c r="X13" s="15">
        <f>+IF(W13=1,4)+IF(W13=2,3)+IF(W13=3,2)+IF(W13=4,1)</f>
        <v>2</v>
      </c>
      <c r="Y13" s="14"/>
      <c r="Z13" s="15">
        <f>MIN(F13,I13,L13,O13,R13,U13,X13)</f>
        <v>2</v>
      </c>
      <c r="AA13" s="17">
        <f>SUM(F13,I13,L13,O13,R13,U13,X13)-Z13</f>
        <v>13</v>
      </c>
      <c r="AB13" s="14"/>
    </row>
    <row r="14" spans="1:28" s="18" customFormat="1" ht="16.5">
      <c r="A14" s="11">
        <v>26</v>
      </c>
      <c r="B14" s="12" t="s">
        <v>98</v>
      </c>
      <c r="C14" s="13" t="s">
        <v>75</v>
      </c>
      <c r="D14" s="19"/>
      <c r="E14" s="11">
        <v>2</v>
      </c>
      <c r="F14" s="15">
        <f>+IF(E14=1,4)+IF(E14=2,3)+IF(E14=3,2)+IF(E14=4,1)</f>
        <v>3</v>
      </c>
      <c r="G14" s="19"/>
      <c r="H14" s="11">
        <v>2</v>
      </c>
      <c r="I14" s="15">
        <f>+IF(H14=1,4)+IF(H14=2,3)+IF(H14=3,2)+IF(H14=4,1)</f>
        <v>3</v>
      </c>
      <c r="J14" s="19"/>
      <c r="K14" s="20" t="s">
        <v>383</v>
      </c>
      <c r="L14" s="15" t="s">
        <v>381</v>
      </c>
      <c r="M14" s="19"/>
      <c r="N14" s="11" t="s">
        <v>383</v>
      </c>
      <c r="O14" s="15" t="s">
        <v>381</v>
      </c>
      <c r="P14" s="19"/>
      <c r="Q14" s="11">
        <v>2</v>
      </c>
      <c r="R14" s="15">
        <f>+IF(Q14=1,4)+IF(Q14=2,3)+IF(Q14=3,2)+IF(Q14=4,1)</f>
        <v>3</v>
      </c>
      <c r="S14" s="14"/>
      <c r="T14" s="11">
        <v>2</v>
      </c>
      <c r="U14" s="15">
        <f>+IF(T14=1,4)+IF(T14=2,3)+IF(T14=3,2)+IF(T14=4,1)</f>
        <v>3</v>
      </c>
      <c r="V14" s="14"/>
      <c r="W14" s="11">
        <v>1</v>
      </c>
      <c r="X14" s="15">
        <f>+IF(W14=1,4)+IF(W14=2,3)+IF(W14=3,2)+IF(W14=4,1)</f>
        <v>4</v>
      </c>
      <c r="Y14" s="14"/>
      <c r="Z14" s="15">
        <f>MIN(F14,I14,L14,O14,R14,U14,X14)</f>
        <v>3</v>
      </c>
      <c r="AA14" s="17">
        <f>SUM(F14,I14,L14,O14,R14,U14,X14)-Z14</f>
        <v>13</v>
      </c>
      <c r="AB14" s="19"/>
    </row>
    <row r="15" spans="1:28" s="18" customFormat="1" ht="16.5">
      <c r="A15" s="11">
        <v>43</v>
      </c>
      <c r="B15" s="12" t="s">
        <v>269</v>
      </c>
      <c r="C15" s="13" t="s">
        <v>266</v>
      </c>
      <c r="D15" s="19"/>
      <c r="E15" s="11">
        <v>1</v>
      </c>
      <c r="F15" s="15">
        <f>+IF(E15=1,4)+IF(E15=2,3)+IF(E15=3,2)+IF(E15=4,1)</f>
        <v>4</v>
      </c>
      <c r="G15" s="19"/>
      <c r="H15" s="11">
        <v>1</v>
      </c>
      <c r="I15" s="15">
        <f>+IF(H15=1,4)+IF(H15=2,3)+IF(H15=3,2)+IF(H15=4,1)</f>
        <v>4</v>
      </c>
      <c r="J15" s="19"/>
      <c r="K15" s="20">
        <v>1</v>
      </c>
      <c r="L15" s="15">
        <f>+IF(K15=1,4)+IF(K15=2,3)+IF(K15=3,2)+IF(K15=4,1)</f>
        <v>4</v>
      </c>
      <c r="M15" s="19"/>
      <c r="N15" s="11">
        <v>1</v>
      </c>
      <c r="O15" s="15">
        <f>+IF(N15=1,4)+IF(N15=2,3)+IF(N15=3,2)+IF(N15=4,1)</f>
        <v>4</v>
      </c>
      <c r="P15" s="19"/>
      <c r="Q15" s="11">
        <v>1</v>
      </c>
      <c r="R15" s="15">
        <f>+IF(Q15=1,4)+IF(Q15=2,3)+IF(Q15=3,2)+IF(Q15=4,1)</f>
        <v>4</v>
      </c>
      <c r="S15" s="14"/>
      <c r="T15" s="11">
        <v>1</v>
      </c>
      <c r="U15" s="15">
        <f>+IF(T15=1,4)+IF(T15=2,3)+IF(T15=3,2)+IF(T15=4,1)</f>
        <v>4</v>
      </c>
      <c r="V15" s="14"/>
      <c r="W15" s="11">
        <v>2</v>
      </c>
      <c r="X15" s="15">
        <f>+IF(W15=1,4)+IF(W15=2,3)+IF(W15=3,2)+IF(W15=4,1)</f>
        <v>3</v>
      </c>
      <c r="Y15" s="14"/>
      <c r="Z15" s="15">
        <f>MIN(F15,I15,L15,O15,R15,U15,X15)</f>
        <v>3</v>
      </c>
      <c r="AA15" s="17">
        <f>SUM(F15,I15,L15,O15,R15,U15,X15)-Z15</f>
        <v>24</v>
      </c>
      <c r="AB15" s="19"/>
    </row>
    <row r="16" spans="1:28" s="18" customFormat="1" ht="16.5">
      <c r="A16" s="11">
        <v>136</v>
      </c>
      <c r="B16" s="12" t="s">
        <v>305</v>
      </c>
      <c r="C16" s="13" t="s">
        <v>298</v>
      </c>
      <c r="D16" s="19"/>
      <c r="E16" s="11">
        <v>4</v>
      </c>
      <c r="F16" s="15">
        <f>+IF(E16=1,4)+IF(E16=2,3)+IF(E16=3,2)+IF(E16=4,1)</f>
        <v>1</v>
      </c>
      <c r="G16" s="19"/>
      <c r="H16" s="11">
        <v>4</v>
      </c>
      <c r="I16" s="15">
        <f>+IF(H16=1,4)+IF(H16=2,3)+IF(H16=3,2)+IF(H16=4,1)</f>
        <v>1</v>
      </c>
      <c r="J16" s="19"/>
      <c r="K16" s="20">
        <v>3</v>
      </c>
      <c r="L16" s="15">
        <f>+IF(K16=1,4)+IF(K16=2,3)+IF(K16=3,2)+IF(K16=4,1)</f>
        <v>2</v>
      </c>
      <c r="M16" s="19"/>
      <c r="N16" s="11">
        <v>2</v>
      </c>
      <c r="O16" s="15">
        <f>+IF(N16=1,4)+IF(N16=2,3)+IF(N16=3,2)+IF(N16=4,1)</f>
        <v>3</v>
      </c>
      <c r="P16" s="19"/>
      <c r="Q16" s="11">
        <v>4</v>
      </c>
      <c r="R16" s="15">
        <f>+IF(Q16=1,4)+IF(Q16=2,3)+IF(Q16=3,2)+IF(Q16=4,1)</f>
        <v>1</v>
      </c>
      <c r="S16" s="14"/>
      <c r="T16" s="11">
        <v>4</v>
      </c>
      <c r="U16" s="15">
        <f>+IF(T16=1,4)+IF(T16=2,3)+IF(T16=3,2)+IF(T16=4,1)</f>
        <v>1</v>
      </c>
      <c r="V16" s="14"/>
      <c r="W16" s="11">
        <v>4</v>
      </c>
      <c r="X16" s="15">
        <f>+IF(W16=1,4)+IF(W16=2,3)+IF(W16=3,2)+IF(W16=4,1)</f>
        <v>1</v>
      </c>
      <c r="Y16" s="14"/>
      <c r="Z16" s="15">
        <f>MIN(F16,I16,L16,O16,R16,U16,X16)</f>
        <v>1</v>
      </c>
      <c r="AA16" s="17">
        <f>SUM(F16,I16,L16,O16,R16,U16,X16)-Z16</f>
        <v>9</v>
      </c>
      <c r="AB16" s="19"/>
    </row>
  </sheetData>
  <sheetProtection/>
  <mergeCells count="27">
    <mergeCell ref="C1:AA1"/>
    <mergeCell ref="C2:O2"/>
    <mergeCell ref="C3:AA3"/>
    <mergeCell ref="C5:AA5"/>
    <mergeCell ref="AB10:AB12"/>
    <mergeCell ref="E11:F11"/>
    <mergeCell ref="H11:I11"/>
    <mergeCell ref="K11:L11"/>
    <mergeCell ref="N11:O11"/>
    <mergeCell ref="A7:L7"/>
    <mergeCell ref="E8:AA9"/>
    <mergeCell ref="H10:I10"/>
    <mergeCell ref="K10:L10"/>
    <mergeCell ref="T11:U11"/>
    <mergeCell ref="T10:U10"/>
    <mergeCell ref="N10:O10"/>
    <mergeCell ref="A10:A12"/>
    <mergeCell ref="C10:C12"/>
    <mergeCell ref="D10:D12"/>
    <mergeCell ref="E10:F10"/>
    <mergeCell ref="B10:B12"/>
    <mergeCell ref="Z10:Z12"/>
    <mergeCell ref="AA10:AA12"/>
    <mergeCell ref="W10:X10"/>
    <mergeCell ref="W11:X11"/>
    <mergeCell ref="Q10:R10"/>
    <mergeCell ref="Q11:R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1">
      <selection activeCell="T30" sqref="T30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66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379</v>
      </c>
      <c r="F11" s="117"/>
      <c r="G11" s="6"/>
      <c r="H11" s="116" t="s">
        <v>399</v>
      </c>
      <c r="I11" s="117"/>
      <c r="J11" s="5"/>
      <c r="K11" s="116" t="s">
        <v>407</v>
      </c>
      <c r="L11" s="117"/>
      <c r="M11" s="5"/>
      <c r="N11" s="139" t="s">
        <v>420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184</v>
      </c>
      <c r="B13" s="12" t="s">
        <v>67</v>
      </c>
      <c r="C13" s="13" t="s">
        <v>64</v>
      </c>
      <c r="D13" s="14"/>
      <c r="E13" s="15">
        <v>17</v>
      </c>
      <c r="F13" s="15">
        <v>1.5</v>
      </c>
      <c r="G13" s="14"/>
      <c r="H13" s="15">
        <v>11</v>
      </c>
      <c r="I13" s="15">
        <v>7.5</v>
      </c>
      <c r="J13" s="14"/>
      <c r="K13" s="16">
        <v>6</v>
      </c>
      <c r="L13" s="15">
        <f>+IF(K13=1,18)+IF(K13=2,17)+IF(K13=3,16)+IF(K13=4,15)+IF(K13=5,14)+IF(K13=6,13)+IF(K13=7,12)+IF(K13=8,11)+IF(K13=9,10)+IF(K13=10,9)+IF(K13=11,8)+IF(K13=12,7)+IF(K13=13,6)+IF(K13=14,5)+IF(K13=15,4)+IF(K13=16,3)+IF(K13=17,2)+IF(K13=18,1)</f>
        <v>13</v>
      </c>
      <c r="M13" s="14"/>
      <c r="N13" s="15">
        <v>15</v>
      </c>
      <c r="O13" s="15">
        <v>3.5</v>
      </c>
      <c r="P13" s="14"/>
      <c r="Q13" s="15">
        <v>10</v>
      </c>
      <c r="R13" s="15">
        <f>+IF(Q13=1,18)+IF(Q13=2,17)+IF(Q13=3,16)+IF(Q13=4,15)+IF(Q13=5,14)+IF(Q13=6,13)+IF(Q13=7,12)+IF(Q13=8,11)+IF(Q13=9,10)+IF(Q13=10,9)+IF(Q13=11,8)+IF(Q13=12,7)+IF(Q13=13,6)+IF(Q13=14,5)+IF(Q13=15,4)+IF(Q13=16,3)+IF(Q13=17,2)+IF(Q13=18,1)</f>
        <v>9</v>
      </c>
      <c r="S13" s="14"/>
      <c r="T13" s="15">
        <f>MIN(F13,I13,L13,O13,R13)</f>
        <v>1.5</v>
      </c>
      <c r="U13" s="17">
        <f aca="true" t="shared" si="0" ref="U13:U30">SUM(F13,I13,L13,O13,R13)-T13</f>
        <v>33</v>
      </c>
      <c r="V13" s="14"/>
    </row>
    <row r="14" spans="1:22" s="18" customFormat="1" ht="16.5">
      <c r="A14" s="11">
        <v>90</v>
      </c>
      <c r="B14" s="12" t="s">
        <v>128</v>
      </c>
      <c r="C14" s="13" t="s">
        <v>121</v>
      </c>
      <c r="D14" s="19"/>
      <c r="E14" s="11">
        <v>3</v>
      </c>
      <c r="F14" s="15">
        <f>+IF(E14=1,18)+IF(E14=2,17)+IF(E14=3,16)+IF(E14=4,15)+IF(E14=5,14)+IF(E14=6,13)+IF(E14=7,12)+IF(E14=8,11)+IF(E14=9,10)+IF(E14=10,9)+IF(E14=11,8)+IF(E14=12,7)+IF(E14=13,6)+IF(E14=14,5)+IF(E14=15,4)+IF(E14=16,3)+IF(E14=17,2)+IF(E14=18,1)</f>
        <v>16</v>
      </c>
      <c r="G14" s="19"/>
      <c r="H14" s="11">
        <v>7</v>
      </c>
      <c r="I14" s="15">
        <f aca="true" t="shared" si="1" ref="I14:I30">+IF(H14=1,18)+IF(H14=2,17)+IF(H14=3,16)+IF(H14=4,15)+IF(H14=5,14)+IF(H14=6,13)+IF(H14=7,12)+IF(H14=8,11)+IF(H14=9,10)+IF(H14=10,9)+IF(H14=11,8)+IF(H14=12,7)+IF(H14=13,6)+IF(H14=14,5)+IF(H14=15,4)+IF(H14=16,3)+IF(H14=17,2)+IF(H14=18,1)</f>
        <v>12</v>
      </c>
      <c r="J14" s="19"/>
      <c r="K14" s="20">
        <v>5</v>
      </c>
      <c r="L14" s="15">
        <f>+IF(K14=1,18)+IF(K14=2,17)+IF(K14=3,16)+IF(K14=4,15)+IF(K14=5,14)+IF(K14=6,13)+IF(K14=7,12)+IF(K14=8,11)+IF(K14=9,10)+IF(K14=10,9)+IF(K14=11,8)+IF(K14=12,7)+IF(K14=13,6)+IF(K14=14,5)+IF(K14=15,4)+IF(K14=16,3)+IF(K14=17,2)+IF(K14=18,1)</f>
        <v>14</v>
      </c>
      <c r="M14" s="19"/>
      <c r="N14" s="11">
        <v>7</v>
      </c>
      <c r="O14" s="15">
        <f aca="true" t="shared" si="2" ref="O14:O30">+IF(N14=1,18)+IF(N14=2,17)+IF(N14=3,16)+IF(N14=4,15)+IF(N14=5,14)+IF(N14=6,13)+IF(N14=7,12)+IF(N14=8,11)+IF(N14=9,10)+IF(N14=10,9)+IF(N14=11,8)+IF(N14=12,7)+IF(N14=13,6)+IF(N14=14,5)+IF(N14=15,4)+IF(N14=16,3)+IF(N14=17,2)+IF(N14=18,1)</f>
        <v>12</v>
      </c>
      <c r="P14" s="19"/>
      <c r="Q14" s="11">
        <v>2</v>
      </c>
      <c r="R14" s="15">
        <f aca="true" t="shared" si="3" ref="R14:R30">+IF(Q14=1,18)+IF(Q14=2,17)+IF(Q14=3,16)+IF(Q14=4,15)+IF(Q14=5,14)+IF(Q14=6,13)+IF(Q14=7,12)+IF(Q14=8,11)+IF(Q14=9,10)+IF(Q14=10,9)+IF(Q14=11,8)+IF(Q14=12,7)+IF(Q14=13,6)+IF(Q14=14,5)+IF(Q14=15,4)+IF(Q14=16,3)+IF(Q14=17,2)+IF(Q14=18,1)</f>
        <v>17</v>
      </c>
      <c r="S14" s="14"/>
      <c r="T14" s="15">
        <f aca="true" t="shared" si="4" ref="T14:T30">MIN(F14,I14,L14,O14,R14)</f>
        <v>12</v>
      </c>
      <c r="U14" s="17">
        <f t="shared" si="0"/>
        <v>59</v>
      </c>
      <c r="V14" s="19"/>
    </row>
    <row r="15" spans="1:22" s="18" customFormat="1" ht="16.5">
      <c r="A15" s="11">
        <v>77</v>
      </c>
      <c r="B15" s="12" t="s">
        <v>136</v>
      </c>
      <c r="C15" s="13" t="s">
        <v>129</v>
      </c>
      <c r="D15" s="19"/>
      <c r="E15" s="11">
        <v>5</v>
      </c>
      <c r="F15" s="15">
        <v>12.5</v>
      </c>
      <c r="G15" s="19"/>
      <c r="H15" s="11">
        <v>8</v>
      </c>
      <c r="I15" s="15">
        <f t="shared" si="1"/>
        <v>11</v>
      </c>
      <c r="J15" s="19"/>
      <c r="K15" s="20">
        <v>16</v>
      </c>
      <c r="L15" s="15">
        <v>2.5</v>
      </c>
      <c r="M15" s="19"/>
      <c r="N15" s="11" t="s">
        <v>383</v>
      </c>
      <c r="O15" s="15" t="s">
        <v>381</v>
      </c>
      <c r="P15" s="19"/>
      <c r="Q15" s="11">
        <v>12</v>
      </c>
      <c r="R15" s="15">
        <f t="shared" si="3"/>
        <v>7</v>
      </c>
      <c r="S15" s="14"/>
      <c r="T15" s="15">
        <f t="shared" si="4"/>
        <v>2.5</v>
      </c>
      <c r="U15" s="17">
        <f t="shared" si="0"/>
        <v>30.5</v>
      </c>
      <c r="V15" s="19"/>
    </row>
    <row r="16" spans="1:23" s="18" customFormat="1" ht="16.5">
      <c r="A16" s="11">
        <v>98</v>
      </c>
      <c r="B16" s="12" t="s">
        <v>137</v>
      </c>
      <c r="C16" s="13" t="s">
        <v>129</v>
      </c>
      <c r="D16" s="19"/>
      <c r="E16" s="11">
        <v>5</v>
      </c>
      <c r="F16" s="15">
        <v>12.5</v>
      </c>
      <c r="G16" s="19"/>
      <c r="H16" s="11">
        <v>2</v>
      </c>
      <c r="I16" s="15">
        <f t="shared" si="1"/>
        <v>17</v>
      </c>
      <c r="J16" s="19"/>
      <c r="K16" s="20">
        <v>3</v>
      </c>
      <c r="L16" s="15">
        <f>+IF(K16=1,18)+IF(K16=2,17)+IF(K16=3,16)+IF(K16=4,15)+IF(K16=5,14)+IF(K16=6,13)+IF(K16=7,12)+IF(K16=8,11)+IF(K16=9,10)+IF(K16=10,9)+IF(K16=11,8)+IF(K16=12,7)+IF(K16=13,6)+IF(K16=14,5)+IF(K16=15,4)+IF(K16=16,3)+IF(K16=17,2)+IF(K16=18,1)</f>
        <v>16</v>
      </c>
      <c r="M16" s="19"/>
      <c r="N16" s="11">
        <v>3</v>
      </c>
      <c r="O16" s="15">
        <f t="shared" si="2"/>
        <v>16</v>
      </c>
      <c r="P16" s="19"/>
      <c r="Q16" s="11">
        <v>6</v>
      </c>
      <c r="R16" s="15">
        <f t="shared" si="3"/>
        <v>13</v>
      </c>
      <c r="S16" s="14"/>
      <c r="T16" s="15">
        <f t="shared" si="4"/>
        <v>12.5</v>
      </c>
      <c r="U16" s="17">
        <f t="shared" si="0"/>
        <v>62</v>
      </c>
      <c r="V16" s="19"/>
      <c r="W16" s="18">
        <v>3</v>
      </c>
    </row>
    <row r="17" spans="1:22" s="18" customFormat="1" ht="16.5">
      <c r="A17" s="11">
        <v>235</v>
      </c>
      <c r="B17" s="12" t="s">
        <v>189</v>
      </c>
      <c r="C17" s="13" t="s">
        <v>180</v>
      </c>
      <c r="D17" s="19"/>
      <c r="E17" s="11">
        <v>13</v>
      </c>
      <c r="F17" s="15">
        <v>4.5</v>
      </c>
      <c r="G17" s="19"/>
      <c r="H17" s="11" t="s">
        <v>383</v>
      </c>
      <c r="I17" s="15" t="s">
        <v>381</v>
      </c>
      <c r="J17" s="19"/>
      <c r="K17" s="20" t="s">
        <v>383</v>
      </c>
      <c r="L17" s="15" t="s">
        <v>381</v>
      </c>
      <c r="M17" s="19"/>
      <c r="N17" s="20" t="s">
        <v>383</v>
      </c>
      <c r="O17" s="15" t="s">
        <v>381</v>
      </c>
      <c r="P17" s="19"/>
      <c r="Q17" s="20" t="s">
        <v>383</v>
      </c>
      <c r="R17" s="15" t="s">
        <v>381</v>
      </c>
      <c r="S17" s="14"/>
      <c r="T17" s="15">
        <f t="shared" si="4"/>
        <v>4.5</v>
      </c>
      <c r="U17" s="17">
        <f t="shared" si="0"/>
        <v>0</v>
      </c>
      <c r="V17" s="19"/>
    </row>
    <row r="18" spans="1:22" s="18" customFormat="1" ht="16.5">
      <c r="A18" s="11">
        <v>99</v>
      </c>
      <c r="B18" s="12" t="s">
        <v>230</v>
      </c>
      <c r="C18" s="13" t="s">
        <v>214</v>
      </c>
      <c r="D18" s="19"/>
      <c r="E18" s="11">
        <v>9</v>
      </c>
      <c r="F18" s="15">
        <v>8.5</v>
      </c>
      <c r="G18" s="19"/>
      <c r="H18" s="11">
        <v>3</v>
      </c>
      <c r="I18" s="15">
        <f t="shared" si="1"/>
        <v>16</v>
      </c>
      <c r="J18" s="19"/>
      <c r="K18" s="11">
        <v>4</v>
      </c>
      <c r="L18" s="15">
        <f>+IF(K18=1,18)+IF(K18=2,17)+IF(K18=3,16)+IF(K18=4,15)+IF(K18=5,14)+IF(K18=6,13)+IF(K18=7,12)+IF(K18=8,11)+IF(K18=9,10)+IF(K18=10,9)+IF(K18=11,8)+IF(K18=12,7)+IF(K18=13,6)+IF(K18=14,5)+IF(K18=15,4)+IF(K18=16,3)+IF(K18=17,2)+IF(K18=18,1)</f>
        <v>15</v>
      </c>
      <c r="M18" s="19"/>
      <c r="N18" s="11">
        <v>4</v>
      </c>
      <c r="O18" s="15">
        <f t="shared" si="2"/>
        <v>15</v>
      </c>
      <c r="P18" s="19"/>
      <c r="Q18" s="11">
        <v>7</v>
      </c>
      <c r="R18" s="15">
        <f t="shared" si="3"/>
        <v>12</v>
      </c>
      <c r="S18" s="14"/>
      <c r="T18" s="15">
        <f t="shared" si="4"/>
        <v>8.5</v>
      </c>
      <c r="U18" s="17">
        <f t="shared" si="0"/>
        <v>58</v>
      </c>
      <c r="V18" s="19"/>
    </row>
    <row r="19" spans="1:22" s="18" customFormat="1" ht="16.5">
      <c r="A19" s="11">
        <v>78</v>
      </c>
      <c r="B19" s="12" t="s">
        <v>253</v>
      </c>
      <c r="C19" s="13" t="s">
        <v>246</v>
      </c>
      <c r="D19" s="19"/>
      <c r="E19" s="11">
        <v>5</v>
      </c>
      <c r="F19" s="15">
        <v>12.5</v>
      </c>
      <c r="G19" s="19"/>
      <c r="H19" s="11">
        <v>4</v>
      </c>
      <c r="I19" s="15">
        <f t="shared" si="1"/>
        <v>15</v>
      </c>
      <c r="J19" s="19"/>
      <c r="K19" s="11">
        <v>7</v>
      </c>
      <c r="L19" s="15">
        <v>11</v>
      </c>
      <c r="M19" s="19"/>
      <c r="N19" s="11">
        <v>5</v>
      </c>
      <c r="O19" s="15">
        <f t="shared" si="2"/>
        <v>14</v>
      </c>
      <c r="P19" s="19"/>
      <c r="Q19" s="22">
        <v>4</v>
      </c>
      <c r="R19" s="15">
        <f t="shared" si="3"/>
        <v>15</v>
      </c>
      <c r="S19" s="14"/>
      <c r="T19" s="15">
        <f t="shared" si="4"/>
        <v>11</v>
      </c>
      <c r="U19" s="17">
        <f t="shared" si="0"/>
        <v>56.5</v>
      </c>
      <c r="V19" s="19"/>
    </row>
    <row r="20" spans="1:22" s="18" customFormat="1" ht="16.5">
      <c r="A20" s="11">
        <v>79</v>
      </c>
      <c r="B20" s="12" t="s">
        <v>254</v>
      </c>
      <c r="C20" s="13" t="s">
        <v>246</v>
      </c>
      <c r="D20" s="19"/>
      <c r="E20" s="11">
        <v>4</v>
      </c>
      <c r="F20" s="15">
        <f>+IF(E20=1,18)+IF(E20=2,17)+IF(E20=3,16)+IF(E20=4,15)+IF(E20=5,14)+IF(E20=6,13)+IF(E20=7,12)+IF(E20=8,11)+IF(E20=9,10)+IF(E20=10,9)+IF(E20=11,8)+IF(E20=12,7)+IF(E20=13,6)+IF(E20=14,5)+IF(E20=15,4)+IF(E20=16,3)+IF(E20=17,2)+IF(E20=18,1)</f>
        <v>15</v>
      </c>
      <c r="G20" s="19"/>
      <c r="H20" s="11">
        <v>6</v>
      </c>
      <c r="I20" s="15">
        <f t="shared" si="1"/>
        <v>13</v>
      </c>
      <c r="J20" s="19"/>
      <c r="K20" s="11">
        <v>7</v>
      </c>
      <c r="L20" s="15">
        <v>11</v>
      </c>
      <c r="M20" s="19"/>
      <c r="N20" s="11">
        <v>2</v>
      </c>
      <c r="O20" s="15">
        <f t="shared" si="2"/>
        <v>17</v>
      </c>
      <c r="P20" s="19"/>
      <c r="Q20" s="22">
        <v>3</v>
      </c>
      <c r="R20" s="15">
        <f t="shared" si="3"/>
        <v>16</v>
      </c>
      <c r="S20" s="14"/>
      <c r="T20" s="15">
        <f t="shared" si="4"/>
        <v>11</v>
      </c>
      <c r="U20" s="17">
        <f t="shared" si="0"/>
        <v>61</v>
      </c>
      <c r="V20" s="19"/>
    </row>
    <row r="21" spans="1:22" s="18" customFormat="1" ht="16.5">
      <c r="A21" s="11">
        <v>86</v>
      </c>
      <c r="B21" s="12" t="s">
        <v>256</v>
      </c>
      <c r="C21" s="13" t="s">
        <v>257</v>
      </c>
      <c r="D21" s="19"/>
      <c r="E21" s="11">
        <v>17</v>
      </c>
      <c r="F21" s="15">
        <v>1.5</v>
      </c>
      <c r="G21" s="19"/>
      <c r="H21" s="11">
        <v>11</v>
      </c>
      <c r="I21" s="15">
        <v>7.5</v>
      </c>
      <c r="J21" s="19"/>
      <c r="K21" s="11">
        <v>10</v>
      </c>
      <c r="L21" s="15">
        <v>8</v>
      </c>
      <c r="M21" s="19"/>
      <c r="N21" s="11">
        <v>10</v>
      </c>
      <c r="O21" s="15">
        <f t="shared" si="2"/>
        <v>9</v>
      </c>
      <c r="P21" s="19"/>
      <c r="Q21" s="22">
        <v>11</v>
      </c>
      <c r="R21" s="15">
        <f t="shared" si="3"/>
        <v>8</v>
      </c>
      <c r="S21" s="14"/>
      <c r="T21" s="15">
        <f t="shared" si="4"/>
        <v>1.5</v>
      </c>
      <c r="U21" s="17">
        <f t="shared" si="0"/>
        <v>32.5</v>
      </c>
      <c r="V21" s="19"/>
    </row>
    <row r="22" spans="1:22" s="18" customFormat="1" ht="16.5">
      <c r="A22" s="65">
        <v>97</v>
      </c>
      <c r="B22" s="12" t="s">
        <v>258</v>
      </c>
      <c r="C22" s="13" t="s">
        <v>257</v>
      </c>
      <c r="D22" s="19"/>
      <c r="E22" s="11">
        <v>9</v>
      </c>
      <c r="F22" s="15">
        <v>8.5</v>
      </c>
      <c r="G22" s="19"/>
      <c r="H22" s="11">
        <v>9</v>
      </c>
      <c r="I22" s="15">
        <v>9.5</v>
      </c>
      <c r="J22" s="19"/>
      <c r="K22" s="11">
        <v>7</v>
      </c>
      <c r="L22" s="15">
        <v>11</v>
      </c>
      <c r="M22" s="19"/>
      <c r="N22" s="11">
        <v>11</v>
      </c>
      <c r="O22" s="15">
        <v>7.5</v>
      </c>
      <c r="P22" s="19"/>
      <c r="Q22" s="22">
        <v>13</v>
      </c>
      <c r="R22" s="15">
        <f t="shared" si="3"/>
        <v>6</v>
      </c>
      <c r="S22" s="14"/>
      <c r="T22" s="15">
        <f t="shared" si="4"/>
        <v>6</v>
      </c>
      <c r="U22" s="17">
        <f t="shared" si="0"/>
        <v>36.5</v>
      </c>
      <c r="V22" s="19"/>
    </row>
    <row r="23" spans="1:22" s="18" customFormat="1" ht="16.5">
      <c r="A23" s="11">
        <v>218</v>
      </c>
      <c r="B23" s="12" t="s">
        <v>272</v>
      </c>
      <c r="C23" s="23" t="s">
        <v>266</v>
      </c>
      <c r="D23" s="19"/>
      <c r="E23" s="11">
        <v>13</v>
      </c>
      <c r="F23" s="15">
        <v>4.5</v>
      </c>
      <c r="G23" s="19"/>
      <c r="H23" s="11">
        <v>15</v>
      </c>
      <c r="I23" s="15">
        <v>3.5</v>
      </c>
      <c r="J23" s="19"/>
      <c r="K23" s="11">
        <v>13</v>
      </c>
      <c r="L23" s="15">
        <v>5</v>
      </c>
      <c r="M23" s="19"/>
      <c r="N23" s="11">
        <v>13</v>
      </c>
      <c r="O23" s="15">
        <v>5.5</v>
      </c>
      <c r="P23" s="19"/>
      <c r="Q23" s="22">
        <v>16</v>
      </c>
      <c r="R23" s="15">
        <f t="shared" si="3"/>
        <v>3</v>
      </c>
      <c r="S23" s="14"/>
      <c r="T23" s="15">
        <f t="shared" si="4"/>
        <v>3</v>
      </c>
      <c r="U23" s="17">
        <f t="shared" si="0"/>
        <v>18.5</v>
      </c>
      <c r="V23" s="19"/>
    </row>
    <row r="24" spans="1:22" s="18" customFormat="1" ht="16.5">
      <c r="A24" s="11">
        <v>38</v>
      </c>
      <c r="B24" s="12" t="s">
        <v>291</v>
      </c>
      <c r="C24" s="23" t="s">
        <v>280</v>
      </c>
      <c r="D24" s="19"/>
      <c r="E24" s="11">
        <v>5</v>
      </c>
      <c r="F24" s="15">
        <v>12.5</v>
      </c>
      <c r="G24" s="19"/>
      <c r="H24" s="11">
        <v>9</v>
      </c>
      <c r="I24" s="15">
        <v>9.5</v>
      </c>
      <c r="J24" s="19"/>
      <c r="K24" s="11">
        <v>10</v>
      </c>
      <c r="L24" s="15">
        <v>8</v>
      </c>
      <c r="M24" s="19"/>
      <c r="N24" s="11">
        <v>8</v>
      </c>
      <c r="O24" s="15">
        <f t="shared" si="2"/>
        <v>11</v>
      </c>
      <c r="P24" s="19"/>
      <c r="Q24" s="22">
        <v>9</v>
      </c>
      <c r="R24" s="15">
        <f t="shared" si="3"/>
        <v>10</v>
      </c>
      <c r="S24" s="14"/>
      <c r="T24" s="15">
        <f t="shared" si="4"/>
        <v>8</v>
      </c>
      <c r="U24" s="17">
        <f t="shared" si="0"/>
        <v>43</v>
      </c>
      <c r="V24" s="19"/>
    </row>
    <row r="25" spans="1:22" s="18" customFormat="1" ht="16.5">
      <c r="A25" s="11">
        <v>37</v>
      </c>
      <c r="B25" s="12" t="s">
        <v>292</v>
      </c>
      <c r="C25" s="23" t="s">
        <v>280</v>
      </c>
      <c r="D25" s="19"/>
      <c r="E25" s="11">
        <v>9</v>
      </c>
      <c r="F25" s="15">
        <v>8.5</v>
      </c>
      <c r="G25" s="19"/>
      <c r="H25" s="11">
        <v>15</v>
      </c>
      <c r="I25" s="15">
        <v>3.5</v>
      </c>
      <c r="J25" s="19"/>
      <c r="K25" s="11">
        <v>10</v>
      </c>
      <c r="L25" s="15">
        <v>8</v>
      </c>
      <c r="M25" s="19"/>
      <c r="N25" s="11">
        <v>11</v>
      </c>
      <c r="O25" s="15">
        <v>7.5</v>
      </c>
      <c r="P25" s="19"/>
      <c r="Q25" s="22">
        <v>15</v>
      </c>
      <c r="R25" s="15">
        <f t="shared" si="3"/>
        <v>4</v>
      </c>
      <c r="S25" s="14"/>
      <c r="T25" s="15">
        <f t="shared" si="4"/>
        <v>3.5</v>
      </c>
      <c r="U25" s="17">
        <f t="shared" si="0"/>
        <v>28</v>
      </c>
      <c r="V25" s="19"/>
    </row>
    <row r="26" spans="1:22" s="18" customFormat="1" ht="16.5">
      <c r="A26" s="11">
        <v>50</v>
      </c>
      <c r="B26" s="12" t="s">
        <v>293</v>
      </c>
      <c r="C26" s="23" t="s">
        <v>280</v>
      </c>
      <c r="D26" s="19"/>
      <c r="E26" s="11">
        <v>13</v>
      </c>
      <c r="F26" s="15">
        <v>4.5</v>
      </c>
      <c r="G26" s="19"/>
      <c r="H26" s="11" t="s">
        <v>383</v>
      </c>
      <c r="I26" s="15" t="s">
        <v>381</v>
      </c>
      <c r="J26" s="19"/>
      <c r="K26" s="11">
        <v>16</v>
      </c>
      <c r="L26" s="15">
        <v>2.5</v>
      </c>
      <c r="M26" s="19"/>
      <c r="N26" s="11">
        <v>15</v>
      </c>
      <c r="O26" s="15">
        <v>3.5</v>
      </c>
      <c r="P26" s="19"/>
      <c r="Q26" s="22">
        <v>17</v>
      </c>
      <c r="R26" s="15">
        <f t="shared" si="3"/>
        <v>2</v>
      </c>
      <c r="S26" s="14"/>
      <c r="T26" s="15">
        <f t="shared" si="4"/>
        <v>2</v>
      </c>
      <c r="U26" s="17">
        <f t="shared" si="0"/>
        <v>10.5</v>
      </c>
      <c r="V26" s="19"/>
    </row>
    <row r="27" spans="1:22" s="18" customFormat="1" ht="16.5">
      <c r="A27" s="11">
        <v>39</v>
      </c>
      <c r="B27" s="12" t="s">
        <v>294</v>
      </c>
      <c r="C27" s="23" t="s">
        <v>280</v>
      </c>
      <c r="D27" s="19"/>
      <c r="E27" s="11">
        <v>13</v>
      </c>
      <c r="F27" s="15">
        <v>4.5</v>
      </c>
      <c r="G27" s="19"/>
      <c r="H27" s="11">
        <v>13</v>
      </c>
      <c r="I27" s="15">
        <v>5.5</v>
      </c>
      <c r="J27" s="19"/>
      <c r="K27" s="11">
        <v>13</v>
      </c>
      <c r="L27" s="15">
        <v>5</v>
      </c>
      <c r="M27" s="19"/>
      <c r="N27" s="11">
        <v>13</v>
      </c>
      <c r="O27" s="15">
        <v>5.5</v>
      </c>
      <c r="P27" s="19"/>
      <c r="Q27" s="22">
        <v>14</v>
      </c>
      <c r="R27" s="15">
        <f t="shared" si="3"/>
        <v>5</v>
      </c>
      <c r="S27" s="14"/>
      <c r="T27" s="15">
        <f t="shared" si="4"/>
        <v>4.5</v>
      </c>
      <c r="U27" s="17">
        <f t="shared" si="0"/>
        <v>21</v>
      </c>
      <c r="V27" s="19"/>
    </row>
    <row r="28" spans="1:22" ht="16.5">
      <c r="A28" s="11">
        <v>131</v>
      </c>
      <c r="B28" s="12" t="s">
        <v>304</v>
      </c>
      <c r="C28" s="23" t="s">
        <v>298</v>
      </c>
      <c r="D28" s="19"/>
      <c r="E28" s="11">
        <v>9</v>
      </c>
      <c r="F28" s="15">
        <v>8.5</v>
      </c>
      <c r="G28" s="19"/>
      <c r="H28" s="11">
        <v>13</v>
      </c>
      <c r="I28" s="15">
        <v>5.5</v>
      </c>
      <c r="J28" s="19"/>
      <c r="K28" s="11">
        <v>13</v>
      </c>
      <c r="L28" s="15">
        <v>5</v>
      </c>
      <c r="M28" s="19"/>
      <c r="N28" s="11">
        <v>9</v>
      </c>
      <c r="O28" s="15">
        <f t="shared" si="2"/>
        <v>10</v>
      </c>
      <c r="P28" s="19"/>
      <c r="Q28" s="22">
        <v>8</v>
      </c>
      <c r="R28" s="15">
        <f t="shared" si="3"/>
        <v>11</v>
      </c>
      <c r="S28" s="14"/>
      <c r="T28" s="15">
        <f t="shared" si="4"/>
        <v>5</v>
      </c>
      <c r="U28" s="17">
        <f t="shared" si="0"/>
        <v>35</v>
      </c>
      <c r="V28" s="19"/>
    </row>
    <row r="29" spans="1:23" ht="16.5">
      <c r="A29" s="11">
        <v>95</v>
      </c>
      <c r="B29" s="12" t="s">
        <v>377</v>
      </c>
      <c r="C29" s="23" t="s">
        <v>370</v>
      </c>
      <c r="D29" s="19"/>
      <c r="E29" s="11">
        <v>1</v>
      </c>
      <c r="F29" s="15">
        <f>+IF(E29=1,18)+IF(E29=2,17)+IF(E29=3,16)+IF(E29=4,15)+IF(E29=5,14)+IF(E29=6,13)+IF(E29=7,12)+IF(E29=8,11)+IF(E29=9,10)+IF(E29=10,9)+IF(E29=11,8)+IF(E29=12,7)+IF(E29=13,6)+IF(E29=14,5)+IF(E29=15,4)+IF(E29=16,3)+IF(E29=17,2)+IF(E29=18,1)</f>
        <v>18</v>
      </c>
      <c r="G29" s="19"/>
      <c r="H29" s="11">
        <v>1</v>
      </c>
      <c r="I29" s="15">
        <f t="shared" si="1"/>
        <v>18</v>
      </c>
      <c r="J29" s="19"/>
      <c r="K29" s="11">
        <v>1</v>
      </c>
      <c r="L29" s="15">
        <f>+IF(K29=1,18)+IF(K29=2,17)+IF(K29=3,16)+IF(K29=4,15)+IF(K29=5,14)+IF(K29=6,13)+IF(K29=7,12)+IF(K29=8,11)+IF(K29=9,10)+IF(K29=10,9)+IF(K29=11,8)+IF(K29=12,7)+IF(K29=13,6)+IF(K29=14,5)+IF(K29=15,4)+IF(K29=16,3)+IF(K29=17,2)+IF(K29=18,1)</f>
        <v>18</v>
      </c>
      <c r="M29" s="19"/>
      <c r="N29" s="11">
        <v>1</v>
      </c>
      <c r="O29" s="15">
        <f t="shared" si="2"/>
        <v>18</v>
      </c>
      <c r="P29" s="19"/>
      <c r="Q29" s="22">
        <v>1</v>
      </c>
      <c r="R29" s="15">
        <f t="shared" si="3"/>
        <v>18</v>
      </c>
      <c r="S29" s="14"/>
      <c r="T29" s="15">
        <f t="shared" si="4"/>
        <v>18</v>
      </c>
      <c r="U29" s="17">
        <f t="shared" si="0"/>
        <v>72</v>
      </c>
      <c r="V29" s="19"/>
      <c r="W29">
        <v>1</v>
      </c>
    </row>
    <row r="30" spans="1:23" ht="16.5">
      <c r="A30" s="11">
        <v>75</v>
      </c>
      <c r="B30" s="12" t="s">
        <v>243</v>
      </c>
      <c r="C30" s="13" t="s">
        <v>232</v>
      </c>
      <c r="D30" s="19"/>
      <c r="E30" s="11">
        <v>2</v>
      </c>
      <c r="F30" s="15">
        <f>+IF(E30=1,18)+IF(E30=2,17)+IF(E30=3,16)+IF(E30=4,15)+IF(E30=5,14)+IF(E30=6,13)+IF(E30=7,12)+IF(E30=8,11)+IF(E30=9,10)+IF(E30=10,9)+IF(E30=11,8)+IF(E30=12,7)+IF(E30=13,6)+IF(E30=14,5)+IF(E30=15,4)+IF(E30=16,3)+IF(E30=17,2)+IF(E30=18,1)</f>
        <v>17</v>
      </c>
      <c r="G30" s="19"/>
      <c r="H30" s="11">
        <v>5</v>
      </c>
      <c r="I30" s="15">
        <f t="shared" si="1"/>
        <v>14</v>
      </c>
      <c r="J30" s="19"/>
      <c r="K30" s="11">
        <v>2</v>
      </c>
      <c r="L30" s="15">
        <f>+IF(K30=1,18)+IF(K30=2,17)+IF(K30=3,16)+IF(K30=4,15)+IF(K30=5,14)+IF(K30=6,13)+IF(K30=7,12)+IF(K30=8,11)+IF(K30=9,10)+IF(K30=10,9)+IF(K30=11,8)+IF(K30=12,7)+IF(K30=13,6)+IF(K30=14,5)+IF(K30=15,4)+IF(K30=16,3)+IF(K30=17,2)+IF(K30=18,1)</f>
        <v>17</v>
      </c>
      <c r="M30" s="19"/>
      <c r="N30" s="11">
        <v>6</v>
      </c>
      <c r="O30" s="15">
        <f t="shared" si="2"/>
        <v>13</v>
      </c>
      <c r="P30" s="19"/>
      <c r="Q30" s="22">
        <v>5</v>
      </c>
      <c r="R30" s="15">
        <f t="shared" si="3"/>
        <v>14</v>
      </c>
      <c r="S30" s="14"/>
      <c r="T30" s="15">
        <f t="shared" si="4"/>
        <v>13</v>
      </c>
      <c r="U30" s="17">
        <f t="shared" si="0"/>
        <v>62</v>
      </c>
      <c r="V30" s="19"/>
      <c r="W30">
        <v>2</v>
      </c>
    </row>
    <row r="31" ht="15">
      <c r="E31" s="66"/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A2">
      <selection activeCell="W16" sqref="W16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44" t="s">
        <v>364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387</v>
      </c>
      <c r="F11" s="117"/>
      <c r="G11" s="6"/>
      <c r="H11" s="116" t="s">
        <v>386</v>
      </c>
      <c r="I11" s="117"/>
      <c r="J11" s="5"/>
      <c r="K11" s="116" t="s">
        <v>410</v>
      </c>
      <c r="L11" s="117"/>
      <c r="M11" s="5"/>
      <c r="N11" s="139" t="s">
        <v>416</v>
      </c>
      <c r="O11" s="140"/>
      <c r="P11" s="5"/>
      <c r="Q11" s="139"/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3" s="18" customFormat="1" ht="16.5">
      <c r="A13" s="11">
        <v>78</v>
      </c>
      <c r="B13" s="12" t="s">
        <v>365</v>
      </c>
      <c r="C13" s="13" t="s">
        <v>132</v>
      </c>
      <c r="D13" s="14"/>
      <c r="E13" s="15">
        <v>2</v>
      </c>
      <c r="F13" s="15">
        <f>+IF(E13=1,3)+IF(E13=2,2)+IF(E13=3,1)</f>
        <v>2</v>
      </c>
      <c r="G13" s="14"/>
      <c r="H13" s="15">
        <v>1</v>
      </c>
      <c r="I13" s="15">
        <f>+IF(H13=1,3)+IF(H13=2,2)+IF(H13=3,1)</f>
        <v>3</v>
      </c>
      <c r="J13" s="14"/>
      <c r="K13" s="16">
        <v>1</v>
      </c>
      <c r="L13" s="15">
        <f>+IF(K13=1,3)+IF(K13=2,2)+IF(K13=3,1)</f>
        <v>3</v>
      </c>
      <c r="M13" s="14"/>
      <c r="N13" s="15">
        <v>1</v>
      </c>
      <c r="O13" s="15">
        <f>+IF(N13=1,3)+IF(N13=2,2)+IF(N13=3,1)</f>
        <v>3</v>
      </c>
      <c r="P13" s="14"/>
      <c r="Q13" s="15">
        <v>1</v>
      </c>
      <c r="R13" s="15">
        <f>+IF(Q13=1,3)+IF(Q13=2,2)+IF(Q13=3,1)</f>
        <v>3</v>
      </c>
      <c r="S13" s="14"/>
      <c r="T13" s="15">
        <f>MIN(F13,I13,L13,O13,R13)</f>
        <v>2</v>
      </c>
      <c r="U13" s="17">
        <f>SUM(F13,I13,L13,O13,R13)-T13</f>
        <v>12</v>
      </c>
      <c r="V13" s="14"/>
      <c r="W13" s="18" t="s">
        <v>465</v>
      </c>
    </row>
    <row r="14" spans="1:23" ht="16.5">
      <c r="A14" s="11">
        <v>50</v>
      </c>
      <c r="B14" s="12" t="s">
        <v>103</v>
      </c>
      <c r="C14" s="13" t="s">
        <v>75</v>
      </c>
      <c r="D14" s="14"/>
      <c r="E14" s="15">
        <v>3</v>
      </c>
      <c r="F14" s="15">
        <f>+IF(E14=1,3)+IF(E14=2,2)+IF(E14=3,1)</f>
        <v>1</v>
      </c>
      <c r="G14" s="14"/>
      <c r="H14" s="15">
        <v>3</v>
      </c>
      <c r="I14" s="15">
        <f>+IF(H14=1,3)+IF(H14=2,2)+IF(H14=3,1)</f>
        <v>1</v>
      </c>
      <c r="J14" s="14"/>
      <c r="K14" s="16" t="s">
        <v>383</v>
      </c>
      <c r="L14" s="15" t="s">
        <v>381</v>
      </c>
      <c r="M14" s="14"/>
      <c r="N14" s="15">
        <v>3</v>
      </c>
      <c r="O14" s="15">
        <f>+IF(N14=1,3)+IF(N14=2,2)+IF(N14=3,1)</f>
        <v>1</v>
      </c>
      <c r="P14" s="14"/>
      <c r="Q14" s="15">
        <v>3</v>
      </c>
      <c r="R14" s="15">
        <f>+IF(Q14=1,3)+IF(Q14=2,2)+IF(Q14=3,1)</f>
        <v>1</v>
      </c>
      <c r="S14" s="14"/>
      <c r="T14" s="15">
        <f>MIN(F14,I14,L14,O14,R14)</f>
        <v>1</v>
      </c>
      <c r="U14" s="17">
        <f>SUM(F14,I14,L14,O14,R14)-T14</f>
        <v>3</v>
      </c>
      <c r="V14" s="14"/>
      <c r="W14" t="s">
        <v>467</v>
      </c>
    </row>
    <row r="15" spans="1:23" ht="16.5">
      <c r="A15" s="11">
        <v>210</v>
      </c>
      <c r="B15" s="12" t="s">
        <v>384</v>
      </c>
      <c r="C15" s="13" t="s">
        <v>385</v>
      </c>
      <c r="D15" s="14"/>
      <c r="E15" s="15">
        <v>1</v>
      </c>
      <c r="F15" s="15">
        <f>+IF(E15=1,3)+IF(E15=2,2)+IF(E15=3,1)</f>
        <v>3</v>
      </c>
      <c r="G15" s="14"/>
      <c r="H15" s="15">
        <v>2</v>
      </c>
      <c r="I15" s="15">
        <f>+IF(H15=1,3)+IF(H15=2,2)+IF(H15=3,1)</f>
        <v>2</v>
      </c>
      <c r="J15" s="14"/>
      <c r="K15" s="16">
        <v>2</v>
      </c>
      <c r="L15" s="15">
        <f>+IF(K15=1,3)+IF(K15=2,2)+IF(K15=3,1)</f>
        <v>2</v>
      </c>
      <c r="M15" s="14"/>
      <c r="N15" s="15">
        <v>2</v>
      </c>
      <c r="O15" s="15">
        <f>+IF(N15=1,3)+IF(N15=2,2)+IF(N15=3,1)</f>
        <v>2</v>
      </c>
      <c r="P15" s="14"/>
      <c r="Q15" s="15">
        <v>2</v>
      </c>
      <c r="R15" s="15">
        <f>+IF(Q15=1,3)+IF(Q15=2,2)+IF(Q15=3,1)</f>
        <v>2</v>
      </c>
      <c r="S15" s="14"/>
      <c r="T15" s="15">
        <f>MIN(F15,I15,L15,O15,R15)</f>
        <v>2</v>
      </c>
      <c r="U15" s="17">
        <f>SUM(F15,I15,L15,O15,R15)-T15</f>
        <v>9</v>
      </c>
      <c r="V15" s="14"/>
      <c r="W15" t="s">
        <v>466</v>
      </c>
    </row>
  </sheetData>
  <sheetProtection/>
  <mergeCells count="23">
    <mergeCell ref="A7:L7"/>
    <mergeCell ref="E8:U9"/>
    <mergeCell ref="C1:U1"/>
    <mergeCell ref="C2:O2"/>
    <mergeCell ref="C3:U3"/>
    <mergeCell ref="C5:U5"/>
    <mergeCell ref="N10:O10"/>
    <mergeCell ref="T10:T12"/>
    <mergeCell ref="Q11:R11"/>
    <mergeCell ref="A10:A12"/>
    <mergeCell ref="B10:B12"/>
    <mergeCell ref="C10:C12"/>
    <mergeCell ref="D10:D12"/>
    <mergeCell ref="U10:U12"/>
    <mergeCell ref="V10:V12"/>
    <mergeCell ref="E11:F11"/>
    <mergeCell ref="H11:I11"/>
    <mergeCell ref="K11:L11"/>
    <mergeCell ref="N11:O11"/>
    <mergeCell ref="Q10:R10"/>
    <mergeCell ref="E10:F10"/>
    <mergeCell ref="H10:I10"/>
    <mergeCell ref="K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0">
      <selection activeCell="U24" sqref="U24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63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398</v>
      </c>
      <c r="I11" s="117"/>
      <c r="J11" s="5"/>
      <c r="K11" s="116" t="s">
        <v>397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181</v>
      </c>
      <c r="B13" s="12" t="s">
        <v>65</v>
      </c>
      <c r="C13" s="13" t="s">
        <v>64</v>
      </c>
      <c r="D13" s="14"/>
      <c r="E13" s="15">
        <v>13</v>
      </c>
      <c r="F13" s="15">
        <v>3</v>
      </c>
      <c r="G13" s="14"/>
      <c r="H13" s="15">
        <v>9</v>
      </c>
      <c r="I13" s="15">
        <v>7.5</v>
      </c>
      <c r="J13" s="14"/>
      <c r="K13" s="16">
        <v>5</v>
      </c>
      <c r="L13" s="15">
        <v>11.5</v>
      </c>
      <c r="M13" s="14"/>
      <c r="N13" s="15">
        <v>5</v>
      </c>
      <c r="O13" s="15">
        <f aca="true" t="shared" si="0" ref="O13:O24">+IF(N13=1,16)+IF(N13=2,15)+IF(N13=3,14)+IF(N13=4,13)+IF(N13=5,12)+IF(N13=6,11)+IF(N13=7,10)+IF(N13=8,9)+IF(N13=9,8)+IF(N13=10,7)+IF(N13=11,6)+IF(N13=12,5)+IF(N13=13,4)+IF(N13=14,3)+IF(N13=15,2)+IF(N13=16,1)</f>
        <v>12</v>
      </c>
      <c r="P13" s="14"/>
      <c r="Q13" s="17">
        <v>13</v>
      </c>
      <c r="R13" s="15">
        <f aca="true" t="shared" si="1" ref="R13:R28">+IF(Q13=1,16)+IF(Q13=2,15)+IF(Q13=3,14)+IF(Q13=4,13)+IF(Q13=5,12)+IF(Q13=6,11)+IF(Q13=7,10)+IF(Q13=8,9)+IF(Q13=9,8)+IF(Q13=10,7)+IF(Q13=11,6)+IF(Q13=12,5)+IF(Q13=13,4)+IF(Q13=14,3)+IF(Q13=15,2)+IF(Q13=16,1)</f>
        <v>4</v>
      </c>
      <c r="S13" s="14"/>
      <c r="T13" s="15">
        <f>MIN(F13,I13,L13,O13,R13)</f>
        <v>3</v>
      </c>
      <c r="U13" s="17">
        <f>SUM(F13,I13,L13,O13,R13)-T13</f>
        <v>35</v>
      </c>
      <c r="V13" s="14"/>
    </row>
    <row r="14" spans="1:22" s="18" customFormat="1" ht="16.5">
      <c r="A14" s="11">
        <v>78</v>
      </c>
      <c r="B14" s="12" t="s">
        <v>109</v>
      </c>
      <c r="C14" s="13" t="s">
        <v>108</v>
      </c>
      <c r="D14" s="19"/>
      <c r="E14" s="11">
        <v>4</v>
      </c>
      <c r="F14" s="15">
        <f>+IF(E14=1,16)+IF(E14=2,15)+IF(E14=3,14)+IF(E14=4,13)+IF(E14=5,12)+IF(E14=6,11)+IF(E14=7,10)+IF(E14=8,9)+IF(E14=9,8)+IF(E14=10,7)+IF(E14=11,6)+IF(E14=12,5)+IF(E14=13,4)+IF(E14=14,3)+IF(E14=15,2)+IF(E14=16,1)</f>
        <v>13</v>
      </c>
      <c r="G14" s="19"/>
      <c r="H14" s="11">
        <v>7</v>
      </c>
      <c r="I14" s="15">
        <f aca="true" t="shared" si="2" ref="I14:I28">+IF(H14=1,16)+IF(H14=2,15)+IF(H14=3,14)+IF(H14=4,13)+IF(H14=5,12)+IF(H14=6,11)+IF(H14=7,10)+IF(H14=8,9)+IF(H14=9,8)+IF(H14=10,7)+IF(H14=11,6)+IF(H14=12,5)+IF(H14=13,4)+IF(H14=14,3)+IF(H14=15,2)+IF(H14=16,1)</f>
        <v>10</v>
      </c>
      <c r="J14" s="19"/>
      <c r="K14" s="20">
        <v>5</v>
      </c>
      <c r="L14" s="15">
        <v>11.5</v>
      </c>
      <c r="M14" s="19"/>
      <c r="N14" s="11">
        <v>6</v>
      </c>
      <c r="O14" s="15">
        <f t="shared" si="0"/>
        <v>11</v>
      </c>
      <c r="P14" s="19"/>
      <c r="Q14" s="59">
        <v>7</v>
      </c>
      <c r="R14" s="15">
        <f t="shared" si="1"/>
        <v>10</v>
      </c>
      <c r="S14" s="14"/>
      <c r="T14" s="15">
        <f aca="true" t="shared" si="3" ref="T14:T28">MIN(F14,I14,L14,O14,R14)</f>
        <v>10</v>
      </c>
      <c r="U14" s="17">
        <f aca="true" t="shared" si="4" ref="U14:U28">SUM(F14,I14,L14,O14,R14)-T14</f>
        <v>45.5</v>
      </c>
      <c r="V14" s="19"/>
    </row>
    <row r="15" spans="1:22" s="18" customFormat="1" ht="16.5">
      <c r="A15" s="11">
        <v>102</v>
      </c>
      <c r="B15" s="12" t="s">
        <v>110</v>
      </c>
      <c r="C15" s="13" t="s">
        <v>108</v>
      </c>
      <c r="D15" s="19"/>
      <c r="E15" s="11" t="s">
        <v>383</v>
      </c>
      <c r="F15" s="15">
        <f>+IF(E15=1,16)+IF(E15=2,15)+IF(E15=3,14)+IF(E15=4,13)+IF(E15=5,12)+IF(E15=6,11)+IF(E15=7,10)+IF(E15=8,9)+IF(E15=9,8)+IF(E15=10,7)+IF(E15=11,6)+IF(E15=12,5)+IF(E15=13,4)+IF(E15=14,3)+IF(E15=15,2)+IF(E15=16,1)</f>
        <v>0</v>
      </c>
      <c r="G15" s="19"/>
      <c r="H15" s="11">
        <v>9</v>
      </c>
      <c r="I15" s="15">
        <v>7.5</v>
      </c>
      <c r="J15" s="19"/>
      <c r="K15" s="20">
        <v>9</v>
      </c>
      <c r="L15" s="15">
        <v>6.5</v>
      </c>
      <c r="M15" s="19"/>
      <c r="N15" s="11">
        <v>7</v>
      </c>
      <c r="O15" s="15">
        <f t="shared" si="0"/>
        <v>10</v>
      </c>
      <c r="P15" s="19"/>
      <c r="Q15" s="59">
        <v>9</v>
      </c>
      <c r="R15" s="15">
        <f t="shared" si="1"/>
        <v>8</v>
      </c>
      <c r="S15" s="14"/>
      <c r="T15" s="15">
        <f t="shared" si="3"/>
        <v>0</v>
      </c>
      <c r="U15" s="17">
        <f t="shared" si="4"/>
        <v>32</v>
      </c>
      <c r="V15" s="19"/>
    </row>
    <row r="16" spans="1:23" s="18" customFormat="1" ht="16.5">
      <c r="A16" s="11">
        <v>96</v>
      </c>
      <c r="B16" s="12" t="s">
        <v>111</v>
      </c>
      <c r="C16" s="13" t="s">
        <v>108</v>
      </c>
      <c r="D16" s="19"/>
      <c r="E16" s="11">
        <v>3</v>
      </c>
      <c r="F16" s="15">
        <f>+IF(E16=1,16)+IF(E16=2,15)+IF(E16=3,14)+IF(E16=4,13)+IF(E16=5,12)+IF(E16=6,11)+IF(E16=7,10)+IF(E16=8,9)+IF(E16=9,8)+IF(E16=10,7)+IF(E16=11,6)+IF(E16=12,5)+IF(E16=13,4)+IF(E16=14,3)+IF(E16=15,2)+IF(E16=16,1)</f>
        <v>14</v>
      </c>
      <c r="G16" s="19"/>
      <c r="H16" s="11">
        <v>3</v>
      </c>
      <c r="I16" s="15">
        <f t="shared" si="2"/>
        <v>14</v>
      </c>
      <c r="J16" s="19"/>
      <c r="K16" s="20">
        <v>3</v>
      </c>
      <c r="L16" s="15">
        <f>+IF(K16=1,16)+IF(K16=2,15)+IF(K16=3,14)+IF(K16=4,13)+IF(K16=5,12)+IF(K16=6,11)+IF(K16=7,10)+IF(K16=8,9)+IF(K16=9,8)+IF(K16=10,7)+IF(K16=11,6)+IF(K16=12,5)+IF(K16=13,4)+IF(K16=14,3)+IF(K16=15,2)+IF(K16=16,1)</f>
        <v>14</v>
      </c>
      <c r="M16" s="19"/>
      <c r="N16" s="11">
        <v>3</v>
      </c>
      <c r="O16" s="15">
        <f t="shared" si="0"/>
        <v>14</v>
      </c>
      <c r="P16" s="19"/>
      <c r="Q16" s="59">
        <v>10</v>
      </c>
      <c r="R16" s="15">
        <f t="shared" si="1"/>
        <v>7</v>
      </c>
      <c r="S16" s="14"/>
      <c r="T16" s="15">
        <f t="shared" si="3"/>
        <v>7</v>
      </c>
      <c r="U16" s="17">
        <f t="shared" si="4"/>
        <v>56</v>
      </c>
      <c r="V16" s="19"/>
      <c r="W16" s="96" t="s">
        <v>467</v>
      </c>
    </row>
    <row r="17" spans="1:23" s="18" customFormat="1" ht="16.5">
      <c r="A17" s="11">
        <v>89</v>
      </c>
      <c r="B17" s="12" t="s">
        <v>127</v>
      </c>
      <c r="C17" s="13" t="s">
        <v>121</v>
      </c>
      <c r="D17" s="19"/>
      <c r="E17" s="11">
        <v>1</v>
      </c>
      <c r="F17" s="15">
        <f>+IF(E17=1,16)+IF(E17=2,15)+IF(E17=3,14)+IF(E17=4,13)+IF(E17=5,12)+IF(E17=6,11)+IF(E17=7,10)+IF(E17=8,9)+IF(E17=9,8)+IF(E17=10,7)+IF(E17=11,6)+IF(E17=12,5)+IF(E17=13,4)+IF(E17=14,3)+IF(E17=15,2)+IF(E17=16,1)</f>
        <v>16</v>
      </c>
      <c r="G17" s="19"/>
      <c r="H17" s="11">
        <v>1</v>
      </c>
      <c r="I17" s="15">
        <f t="shared" si="2"/>
        <v>16</v>
      </c>
      <c r="J17" s="19"/>
      <c r="K17" s="20">
        <v>2</v>
      </c>
      <c r="L17" s="15">
        <f>+IF(K17=1,16)+IF(K17=2,15)+IF(K17=3,14)+IF(K17=4,13)+IF(K17=5,12)+IF(K17=6,11)+IF(K17=7,10)+IF(K17=8,9)+IF(K17=9,8)+IF(K17=10,7)+IF(K17=11,6)+IF(K17=12,5)+IF(K17=13,4)+IF(K17=14,3)+IF(K17=15,2)+IF(K17=16,1)</f>
        <v>15</v>
      </c>
      <c r="M17" s="19"/>
      <c r="N17" s="11">
        <v>1</v>
      </c>
      <c r="O17" s="15">
        <f t="shared" si="0"/>
        <v>16</v>
      </c>
      <c r="P17" s="19"/>
      <c r="Q17" s="59">
        <v>3</v>
      </c>
      <c r="R17" s="15">
        <f t="shared" si="1"/>
        <v>14</v>
      </c>
      <c r="S17" s="14"/>
      <c r="T17" s="15">
        <f t="shared" si="3"/>
        <v>14</v>
      </c>
      <c r="U17" s="17">
        <f t="shared" si="4"/>
        <v>63</v>
      </c>
      <c r="V17" s="19"/>
      <c r="W17" s="96" t="s">
        <v>465</v>
      </c>
    </row>
    <row r="18" spans="1:22" s="18" customFormat="1" ht="16.5">
      <c r="A18" s="11">
        <v>87</v>
      </c>
      <c r="B18" s="12" t="s">
        <v>135</v>
      </c>
      <c r="C18" s="13" t="s">
        <v>129</v>
      </c>
      <c r="D18" s="19"/>
      <c r="E18" s="11">
        <v>9</v>
      </c>
      <c r="F18" s="15">
        <v>6.5</v>
      </c>
      <c r="G18" s="19"/>
      <c r="H18" s="11">
        <v>13</v>
      </c>
      <c r="I18" s="15">
        <f t="shared" si="2"/>
        <v>4</v>
      </c>
      <c r="J18" s="19"/>
      <c r="K18" s="20">
        <v>9</v>
      </c>
      <c r="L18" s="15">
        <v>6.5</v>
      </c>
      <c r="M18" s="19"/>
      <c r="N18" s="11">
        <v>9</v>
      </c>
      <c r="O18" s="15">
        <v>6.5</v>
      </c>
      <c r="P18" s="19"/>
      <c r="Q18" s="59">
        <v>12</v>
      </c>
      <c r="R18" s="15">
        <f t="shared" si="1"/>
        <v>5</v>
      </c>
      <c r="S18" s="14"/>
      <c r="T18" s="15">
        <f t="shared" si="3"/>
        <v>4</v>
      </c>
      <c r="U18" s="17">
        <f t="shared" si="4"/>
        <v>24.5</v>
      </c>
      <c r="V18" s="19"/>
    </row>
    <row r="19" spans="1:23" s="18" customFormat="1" ht="16.5">
      <c r="A19" s="11">
        <v>2</v>
      </c>
      <c r="B19" s="12" t="s">
        <v>160</v>
      </c>
      <c r="C19" s="13" t="s">
        <v>153</v>
      </c>
      <c r="D19" s="19"/>
      <c r="E19" s="11">
        <v>2</v>
      </c>
      <c r="F19" s="15">
        <f>+IF(E19=1,16)+IF(E19=2,15)+IF(E19=3,14)+IF(E19=4,13)+IF(E19=5,12)+IF(E19=6,11)+IF(E19=7,10)+IF(E19=8,9)+IF(E19=9,8)+IF(E19=10,7)+IF(E19=11,6)+IF(E19=12,5)+IF(E19=13,4)+IF(E19=14,3)+IF(E19=15,2)+IF(E19=16,1)</f>
        <v>15</v>
      </c>
      <c r="G19" s="19"/>
      <c r="H19" s="11">
        <v>2</v>
      </c>
      <c r="I19" s="15">
        <f t="shared" si="2"/>
        <v>15</v>
      </c>
      <c r="J19" s="19"/>
      <c r="K19" s="11">
        <v>9</v>
      </c>
      <c r="L19" s="15">
        <v>6.5</v>
      </c>
      <c r="M19" s="19"/>
      <c r="N19" s="11">
        <v>2</v>
      </c>
      <c r="O19" s="15">
        <f t="shared" si="0"/>
        <v>15</v>
      </c>
      <c r="P19" s="19"/>
      <c r="Q19" s="59">
        <v>5</v>
      </c>
      <c r="R19" s="15">
        <f t="shared" si="1"/>
        <v>12</v>
      </c>
      <c r="S19" s="14"/>
      <c r="T19" s="15">
        <f t="shared" si="3"/>
        <v>6.5</v>
      </c>
      <c r="U19" s="17">
        <f t="shared" si="4"/>
        <v>57</v>
      </c>
      <c r="V19" s="19"/>
      <c r="W19" s="96" t="s">
        <v>466</v>
      </c>
    </row>
    <row r="20" spans="1:22" s="18" customFormat="1" ht="16.5">
      <c r="A20" s="11">
        <v>94</v>
      </c>
      <c r="B20" s="12" t="s">
        <v>213</v>
      </c>
      <c r="C20" s="13" t="s">
        <v>214</v>
      </c>
      <c r="D20" s="19"/>
      <c r="E20" s="11">
        <v>5</v>
      </c>
      <c r="F20" s="15">
        <v>10.5</v>
      </c>
      <c r="G20" s="19"/>
      <c r="H20" s="11">
        <v>8</v>
      </c>
      <c r="I20" s="15">
        <f t="shared" si="2"/>
        <v>9</v>
      </c>
      <c r="J20" s="19"/>
      <c r="K20" s="11">
        <v>1</v>
      </c>
      <c r="L20" s="15">
        <f>+IF(K20=1,16)+IF(K20=2,15)+IF(K20=3,14)+IF(K20=4,13)+IF(K20=5,12)+IF(K20=6,11)+IF(K20=7,10)+IF(K20=8,9)+IF(K20=9,8)+IF(K20=10,7)+IF(K20=11,6)+IF(K20=12,5)+IF(K20=13,4)+IF(K20=14,3)+IF(K20=15,2)+IF(K20=16,1)</f>
        <v>16</v>
      </c>
      <c r="M20" s="19"/>
      <c r="N20" s="11">
        <v>8</v>
      </c>
      <c r="O20" s="15">
        <f t="shared" si="0"/>
        <v>9</v>
      </c>
      <c r="P20" s="19"/>
      <c r="Q20" s="59">
        <v>2</v>
      </c>
      <c r="R20" s="15">
        <f t="shared" si="1"/>
        <v>15</v>
      </c>
      <c r="S20" s="14"/>
      <c r="T20" s="15">
        <f t="shared" si="3"/>
        <v>9</v>
      </c>
      <c r="U20" s="17">
        <f t="shared" si="4"/>
        <v>50.5</v>
      </c>
      <c r="V20" s="19"/>
    </row>
    <row r="21" spans="1:22" s="18" customFormat="1" ht="16.5">
      <c r="A21" s="11">
        <v>100</v>
      </c>
      <c r="B21" s="12" t="s">
        <v>227</v>
      </c>
      <c r="C21" s="13" t="s">
        <v>214</v>
      </c>
      <c r="D21" s="19"/>
      <c r="E21" s="11">
        <v>9</v>
      </c>
      <c r="F21" s="15">
        <v>6.5</v>
      </c>
      <c r="G21" s="19"/>
      <c r="H21" s="11">
        <v>9</v>
      </c>
      <c r="I21" s="15">
        <v>7.5</v>
      </c>
      <c r="J21" s="19"/>
      <c r="K21" s="11">
        <v>13</v>
      </c>
      <c r="L21" s="15">
        <v>2.5</v>
      </c>
      <c r="M21" s="19"/>
      <c r="N21" s="11">
        <v>9</v>
      </c>
      <c r="O21" s="15">
        <v>6.5</v>
      </c>
      <c r="P21" s="19"/>
      <c r="Q21" s="59">
        <v>1</v>
      </c>
      <c r="R21" s="15">
        <f t="shared" si="1"/>
        <v>16</v>
      </c>
      <c r="S21" s="14"/>
      <c r="T21" s="15">
        <f t="shared" si="3"/>
        <v>2.5</v>
      </c>
      <c r="U21" s="17">
        <f t="shared" si="4"/>
        <v>36.5</v>
      </c>
      <c r="V21" s="19"/>
    </row>
    <row r="22" spans="1:22" s="18" customFormat="1" ht="16.5">
      <c r="A22" s="11">
        <v>90</v>
      </c>
      <c r="B22" s="12" t="s">
        <v>228</v>
      </c>
      <c r="C22" s="13" t="s">
        <v>214</v>
      </c>
      <c r="D22" s="19"/>
      <c r="E22" s="11">
        <v>5</v>
      </c>
      <c r="F22" s="15">
        <v>10.5</v>
      </c>
      <c r="G22" s="19"/>
      <c r="H22" s="11">
        <v>4</v>
      </c>
      <c r="I22" s="15">
        <f t="shared" si="2"/>
        <v>13</v>
      </c>
      <c r="J22" s="19"/>
      <c r="K22" s="11">
        <v>7</v>
      </c>
      <c r="L22" s="15">
        <v>9.5</v>
      </c>
      <c r="M22" s="19"/>
      <c r="N22" s="11">
        <v>9</v>
      </c>
      <c r="O22" s="15">
        <v>6.5</v>
      </c>
      <c r="P22" s="19"/>
      <c r="Q22" s="59">
        <v>4</v>
      </c>
      <c r="R22" s="15">
        <f t="shared" si="1"/>
        <v>13</v>
      </c>
      <c r="S22" s="14"/>
      <c r="T22" s="15">
        <f t="shared" si="3"/>
        <v>6.5</v>
      </c>
      <c r="U22" s="17">
        <f t="shared" si="4"/>
        <v>46</v>
      </c>
      <c r="V22" s="19"/>
    </row>
    <row r="23" spans="1:22" s="18" customFormat="1" ht="16.5">
      <c r="A23" s="11">
        <v>84</v>
      </c>
      <c r="B23" s="12" t="s">
        <v>229</v>
      </c>
      <c r="C23" s="13" t="s">
        <v>214</v>
      </c>
      <c r="D23" s="19"/>
      <c r="E23" s="11">
        <v>5</v>
      </c>
      <c r="F23" s="15">
        <v>10.5</v>
      </c>
      <c r="G23" s="19"/>
      <c r="H23" s="11">
        <v>9</v>
      </c>
      <c r="I23" s="15">
        <v>7.5</v>
      </c>
      <c r="J23" s="19"/>
      <c r="K23" s="11">
        <v>9</v>
      </c>
      <c r="L23" s="15">
        <v>6.5</v>
      </c>
      <c r="M23" s="19"/>
      <c r="N23" s="11">
        <v>9</v>
      </c>
      <c r="O23" s="15">
        <v>6.5</v>
      </c>
      <c r="P23" s="19"/>
      <c r="Q23" s="59">
        <v>6</v>
      </c>
      <c r="R23" s="15">
        <f t="shared" si="1"/>
        <v>11</v>
      </c>
      <c r="S23" s="14"/>
      <c r="T23" s="15">
        <f t="shared" si="3"/>
        <v>6.5</v>
      </c>
      <c r="U23" s="17">
        <f t="shared" si="4"/>
        <v>35.5</v>
      </c>
      <c r="V23" s="19"/>
    </row>
    <row r="24" spans="1:22" s="18" customFormat="1" ht="16.5">
      <c r="A24" s="11">
        <v>80</v>
      </c>
      <c r="B24" s="12" t="s">
        <v>259</v>
      </c>
      <c r="C24" s="23" t="s">
        <v>257</v>
      </c>
      <c r="D24" s="19"/>
      <c r="E24" s="11">
        <v>5</v>
      </c>
      <c r="F24" s="15">
        <v>10.5</v>
      </c>
      <c r="G24" s="19"/>
      <c r="H24" s="11">
        <v>5</v>
      </c>
      <c r="I24" s="15">
        <f t="shared" si="2"/>
        <v>12</v>
      </c>
      <c r="J24" s="19"/>
      <c r="K24" s="11">
        <v>7</v>
      </c>
      <c r="L24" s="15">
        <v>9.5</v>
      </c>
      <c r="M24" s="19"/>
      <c r="N24" s="11">
        <v>4</v>
      </c>
      <c r="O24" s="15">
        <f t="shared" si="0"/>
        <v>13</v>
      </c>
      <c r="P24" s="19"/>
      <c r="Q24" s="59">
        <v>8</v>
      </c>
      <c r="R24" s="15">
        <f t="shared" si="1"/>
        <v>9</v>
      </c>
      <c r="S24" s="14"/>
      <c r="T24" s="15">
        <f t="shared" si="3"/>
        <v>9</v>
      </c>
      <c r="U24" s="17">
        <f t="shared" si="4"/>
        <v>45</v>
      </c>
      <c r="V24" s="19"/>
    </row>
    <row r="25" spans="1:22" s="18" customFormat="1" ht="16.5">
      <c r="A25" s="11">
        <v>79</v>
      </c>
      <c r="B25" s="12" t="s">
        <v>260</v>
      </c>
      <c r="C25" s="23" t="s">
        <v>257</v>
      </c>
      <c r="D25" s="19"/>
      <c r="E25" s="11">
        <v>9</v>
      </c>
      <c r="F25" s="15">
        <v>6.5</v>
      </c>
      <c r="G25" s="19"/>
      <c r="H25" s="11">
        <v>13</v>
      </c>
      <c r="I25" s="15">
        <f t="shared" si="2"/>
        <v>4</v>
      </c>
      <c r="J25" s="19"/>
      <c r="K25" s="11">
        <v>13</v>
      </c>
      <c r="L25" s="15">
        <v>2.5</v>
      </c>
      <c r="M25" s="19"/>
      <c r="N25" s="11">
        <v>13</v>
      </c>
      <c r="O25" s="15">
        <v>2.5</v>
      </c>
      <c r="P25" s="19"/>
      <c r="Q25" s="59">
        <v>11</v>
      </c>
      <c r="R25" s="15">
        <f t="shared" si="1"/>
        <v>6</v>
      </c>
      <c r="S25" s="14"/>
      <c r="T25" s="15">
        <f t="shared" si="3"/>
        <v>2.5</v>
      </c>
      <c r="U25" s="17">
        <f t="shared" si="4"/>
        <v>19</v>
      </c>
      <c r="V25" s="19"/>
    </row>
    <row r="26" spans="1:22" s="18" customFormat="1" ht="16.5">
      <c r="A26" s="11">
        <v>49</v>
      </c>
      <c r="B26" s="12" t="s">
        <v>287</v>
      </c>
      <c r="C26" s="24" t="s">
        <v>280</v>
      </c>
      <c r="D26" s="19"/>
      <c r="E26" s="11">
        <v>13</v>
      </c>
      <c r="F26" s="15">
        <v>3</v>
      </c>
      <c r="G26" s="19"/>
      <c r="H26" s="11">
        <v>16</v>
      </c>
      <c r="I26" s="15">
        <f t="shared" si="2"/>
        <v>1</v>
      </c>
      <c r="J26" s="19"/>
      <c r="K26" s="11">
        <v>13</v>
      </c>
      <c r="L26" s="15">
        <v>2.5</v>
      </c>
      <c r="M26" s="19"/>
      <c r="N26" s="11">
        <v>13</v>
      </c>
      <c r="O26" s="15">
        <v>2.5</v>
      </c>
      <c r="P26" s="19"/>
      <c r="Q26" s="59">
        <v>16</v>
      </c>
      <c r="R26" s="15">
        <f t="shared" si="1"/>
        <v>1</v>
      </c>
      <c r="S26" s="14"/>
      <c r="T26" s="15">
        <f t="shared" si="3"/>
        <v>1</v>
      </c>
      <c r="U26" s="17">
        <f t="shared" si="4"/>
        <v>9</v>
      </c>
      <c r="V26" s="19"/>
    </row>
    <row r="27" spans="1:22" s="18" customFormat="1" ht="16.5">
      <c r="A27" s="11">
        <v>36</v>
      </c>
      <c r="B27" s="12" t="s">
        <v>288</v>
      </c>
      <c r="C27" s="24" t="s">
        <v>280</v>
      </c>
      <c r="D27" s="19"/>
      <c r="E27" s="11">
        <v>9</v>
      </c>
      <c r="F27" s="15">
        <v>6.5</v>
      </c>
      <c r="G27" s="19"/>
      <c r="H27" s="11">
        <v>6</v>
      </c>
      <c r="I27" s="15">
        <f t="shared" si="2"/>
        <v>11</v>
      </c>
      <c r="J27" s="19"/>
      <c r="K27" s="11">
        <v>4</v>
      </c>
      <c r="L27" s="15">
        <f>+IF(K27=1,16)+IF(K27=2,15)+IF(K27=3,14)+IF(K27=4,13)+IF(K27=5,12)+IF(K27=6,11)+IF(K27=7,10)+IF(K27=8,9)+IF(K27=9,8)+IF(K27=10,7)+IF(K27=11,6)+IF(K27=12,5)+IF(K27=13,4)+IF(K27=14,3)+IF(K27=15,2)+IF(K27=16,1)</f>
        <v>13</v>
      </c>
      <c r="M27" s="19"/>
      <c r="N27" s="11">
        <v>13</v>
      </c>
      <c r="O27" s="15">
        <v>2.5</v>
      </c>
      <c r="P27" s="19"/>
      <c r="Q27" s="59">
        <v>14</v>
      </c>
      <c r="R27" s="15">
        <f t="shared" si="1"/>
        <v>3</v>
      </c>
      <c r="S27" s="14"/>
      <c r="T27" s="15">
        <f t="shared" si="3"/>
        <v>2.5</v>
      </c>
      <c r="U27" s="17">
        <f t="shared" si="4"/>
        <v>33.5</v>
      </c>
      <c r="V27" s="19"/>
    </row>
    <row r="28" spans="1:22" ht="16.5">
      <c r="A28" s="11">
        <v>33</v>
      </c>
      <c r="B28" s="12" t="s">
        <v>101</v>
      </c>
      <c r="C28" s="13" t="s">
        <v>75</v>
      </c>
      <c r="D28" s="19"/>
      <c r="E28" s="11">
        <v>13</v>
      </c>
      <c r="F28" s="15">
        <v>3</v>
      </c>
      <c r="G28" s="19"/>
      <c r="H28" s="11">
        <v>13</v>
      </c>
      <c r="I28" s="15">
        <f t="shared" si="2"/>
        <v>4</v>
      </c>
      <c r="J28" s="19"/>
      <c r="K28" s="11">
        <v>13</v>
      </c>
      <c r="L28" s="15">
        <v>2.5</v>
      </c>
      <c r="M28" s="19"/>
      <c r="N28" s="11">
        <v>13</v>
      </c>
      <c r="O28" s="15">
        <v>2.5</v>
      </c>
      <c r="P28" s="19"/>
      <c r="Q28" s="59">
        <v>15</v>
      </c>
      <c r="R28" s="15">
        <f t="shared" si="1"/>
        <v>2</v>
      </c>
      <c r="S28" s="14"/>
      <c r="T28" s="15">
        <f t="shared" si="3"/>
        <v>2</v>
      </c>
      <c r="U28" s="17">
        <f t="shared" si="4"/>
        <v>12</v>
      </c>
      <c r="V28" s="19"/>
    </row>
  </sheetData>
  <sheetProtection/>
  <mergeCells count="23">
    <mergeCell ref="A7:L7"/>
    <mergeCell ref="E8:U9"/>
    <mergeCell ref="C1:U1"/>
    <mergeCell ref="C2:O2"/>
    <mergeCell ref="C3:U3"/>
    <mergeCell ref="C5:U5"/>
    <mergeCell ref="V10:V12"/>
    <mergeCell ref="E11:F11"/>
    <mergeCell ref="H11:I11"/>
    <mergeCell ref="K11:L11"/>
    <mergeCell ref="N11:O11"/>
    <mergeCell ref="T10:T12"/>
    <mergeCell ref="Q10:R10"/>
    <mergeCell ref="Q11:R11"/>
    <mergeCell ref="U10:U12"/>
    <mergeCell ref="N10:O10"/>
    <mergeCell ref="K10:L10"/>
    <mergeCell ref="H10:I10"/>
    <mergeCell ref="A10:A12"/>
    <mergeCell ref="B10:B12"/>
    <mergeCell ref="C10:C12"/>
    <mergeCell ref="D10:D12"/>
    <mergeCell ref="E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3">
      <selection activeCell="Q18" sqref="Q18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138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400</v>
      </c>
      <c r="I11" s="117"/>
      <c r="J11" s="5"/>
      <c r="K11" s="116" t="s">
        <v>410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79</v>
      </c>
      <c r="B13" s="12" t="s">
        <v>139</v>
      </c>
      <c r="C13" s="13" t="s">
        <v>132</v>
      </c>
      <c r="D13" s="14"/>
      <c r="E13" s="15">
        <v>3</v>
      </c>
      <c r="F13" s="15">
        <f>+IF(E13=1,5)+IF(E13=2,4)+IF(E13=3,3)+IF(E13=4,2)+IF(E13=5,1)</f>
        <v>3</v>
      </c>
      <c r="G13" s="14"/>
      <c r="H13" s="15">
        <v>3</v>
      </c>
      <c r="I13" s="15">
        <f>+IF(H13=1,5)+IF(H13=2,4)+IF(H13=3,3)+IF(H13=4,2)+IF(H13=5,1)</f>
        <v>3</v>
      </c>
      <c r="J13" s="14"/>
      <c r="K13" s="16">
        <v>2</v>
      </c>
      <c r="L13" s="15">
        <f>+IF(K13=1,5)+IF(K13=2,4)+IF(K13=3,3)+IF(K13=4,2)+IF(K13=5,1)</f>
        <v>4</v>
      </c>
      <c r="M13" s="14"/>
      <c r="N13" s="15">
        <v>2</v>
      </c>
      <c r="O13" s="15">
        <f>+IF(N13=1,5)+IF(N13=2,4)+IF(N13=3,3)+IF(N13=4,2)+IF(N13=5,1)</f>
        <v>4</v>
      </c>
      <c r="P13" s="14"/>
      <c r="Q13" s="15">
        <v>3</v>
      </c>
      <c r="R13" s="15">
        <f>+IF(Q13=1,5)+IF(Q13=2,4)+IF(Q13=3,3)+IF(Q13=4,2)+IF(Q13=5,1)</f>
        <v>3</v>
      </c>
      <c r="S13" s="14"/>
      <c r="T13" s="15">
        <f>MIN(F13,I13,L13,O13,R13)</f>
        <v>3</v>
      </c>
      <c r="U13" s="17">
        <f>SUM(F13,I13,L13,O13,R13)-T13</f>
        <v>14</v>
      </c>
      <c r="V13" s="14"/>
    </row>
    <row r="14" spans="1:22" s="18" customFormat="1" ht="16.5">
      <c r="A14" s="11">
        <v>85</v>
      </c>
      <c r="B14" s="12" t="s">
        <v>252</v>
      </c>
      <c r="C14" s="13" t="s">
        <v>246</v>
      </c>
      <c r="D14" s="19"/>
      <c r="E14" s="11">
        <v>1</v>
      </c>
      <c r="F14" s="15">
        <f>+IF(E14=1,5)+IF(E14=2,4)+IF(E14=3,3)+IF(E14=4,2)+IF(E14=5,1)</f>
        <v>5</v>
      </c>
      <c r="G14" s="19"/>
      <c r="H14" s="11">
        <v>1</v>
      </c>
      <c r="I14" s="15">
        <f>+IF(H14=1,5)+IF(H14=2,4)+IF(H14=3,3)+IF(H14=4,2)+IF(H14=5,1)</f>
        <v>5</v>
      </c>
      <c r="J14" s="19"/>
      <c r="K14" s="20">
        <v>1</v>
      </c>
      <c r="L14" s="15">
        <f>+IF(K14=1,5)+IF(K14=2,4)+IF(K14=3,3)+IF(K14=4,2)+IF(K14=5,1)</f>
        <v>5</v>
      </c>
      <c r="M14" s="19"/>
      <c r="N14" s="11">
        <v>1</v>
      </c>
      <c r="O14" s="15">
        <f>+IF(N14=1,5)+IF(N14=2,4)+IF(N14=3,3)+IF(N14=4,2)+IF(N14=5,1)</f>
        <v>5</v>
      </c>
      <c r="P14" s="19"/>
      <c r="Q14" s="11">
        <v>1</v>
      </c>
      <c r="R14" s="15">
        <f>+IF(Q14=1,5)+IF(Q14=2,4)+IF(Q14=3,3)+IF(Q14=4,2)+IF(Q14=5,1)</f>
        <v>5</v>
      </c>
      <c r="S14" s="14"/>
      <c r="T14" s="15">
        <f>MIN(F14,I14,L14,O14,R14)</f>
        <v>5</v>
      </c>
      <c r="U14" s="17">
        <f>SUM(F14,I14,L14,O14,R14)-T14</f>
        <v>20</v>
      </c>
      <c r="V14" s="19"/>
    </row>
    <row r="15" spans="1:22" s="18" customFormat="1" ht="16.5">
      <c r="A15" s="11">
        <v>42</v>
      </c>
      <c r="B15" s="12" t="s">
        <v>273</v>
      </c>
      <c r="C15" s="13" t="s">
        <v>266</v>
      </c>
      <c r="D15" s="19"/>
      <c r="E15" s="11">
        <v>2</v>
      </c>
      <c r="F15" s="15">
        <f>+IF(E15=1,5)+IF(E15=2,4)+IF(E15=3,3)+IF(E15=4,2)+IF(E15=5,1)</f>
        <v>4</v>
      </c>
      <c r="G15" s="19"/>
      <c r="H15" s="11">
        <v>2</v>
      </c>
      <c r="I15" s="15">
        <f>+IF(H15=1,5)+IF(H15=2,4)+IF(H15=3,3)+IF(H15=4,2)+IF(H15=5,1)</f>
        <v>4</v>
      </c>
      <c r="J15" s="19"/>
      <c r="K15" s="20">
        <v>3</v>
      </c>
      <c r="L15" s="15">
        <f>+IF(K15=1,5)+IF(K15=2,4)+IF(K15=3,3)+IF(K15=4,2)+IF(K15=5,1)</f>
        <v>3</v>
      </c>
      <c r="M15" s="19"/>
      <c r="N15" s="11">
        <v>3</v>
      </c>
      <c r="O15" s="15">
        <f>+IF(N15=1,5)+IF(N15=2,4)+IF(N15=3,3)+IF(N15=4,2)+IF(N15=5,1)</f>
        <v>3</v>
      </c>
      <c r="P15" s="19"/>
      <c r="Q15" s="11">
        <v>2</v>
      </c>
      <c r="R15" s="15">
        <f>+IF(Q15=1,5)+IF(Q15=2,4)+IF(Q15=3,3)+IF(Q15=4,2)+IF(Q15=5,1)</f>
        <v>4</v>
      </c>
      <c r="S15" s="14"/>
      <c r="T15" s="15">
        <f>MIN(F15,I15,L15,O15,R15)</f>
        <v>3</v>
      </c>
      <c r="U15" s="17">
        <f>SUM(F15,I15,L15,O15,R15)-T15</f>
        <v>15</v>
      </c>
      <c r="V15" s="19"/>
    </row>
    <row r="16" spans="1:22" s="18" customFormat="1" ht="16.5">
      <c r="A16" s="11">
        <v>36</v>
      </c>
      <c r="B16" s="12" t="s">
        <v>289</v>
      </c>
      <c r="C16" s="13" t="s">
        <v>280</v>
      </c>
      <c r="D16" s="19"/>
      <c r="E16" s="11">
        <v>5</v>
      </c>
      <c r="F16" s="15">
        <f>+IF(E16=1,5)+IF(E16=2,4)+IF(E16=3,3)+IF(E16=4,2)+IF(E16=5,1)</f>
        <v>1</v>
      </c>
      <c r="G16" s="19"/>
      <c r="H16" s="11">
        <v>4</v>
      </c>
      <c r="I16" s="15">
        <f>+IF(H16=1,5)+IF(H16=2,4)+IF(H16=3,3)+IF(H16=4,2)+IF(H16=5,1)</f>
        <v>2</v>
      </c>
      <c r="J16" s="19"/>
      <c r="K16" s="20">
        <v>5</v>
      </c>
      <c r="L16" s="15">
        <f>+IF(K16=1,5)+IF(K16=2,4)+IF(K16=3,3)+IF(K16=4,2)+IF(K16=5,1)</f>
        <v>1</v>
      </c>
      <c r="M16" s="19"/>
      <c r="N16" s="11">
        <v>5</v>
      </c>
      <c r="O16" s="15">
        <f>+IF(N16=1,5)+IF(N16=2,4)+IF(N16=3,3)+IF(N16=4,2)+IF(N16=5,1)</f>
        <v>1</v>
      </c>
      <c r="P16" s="19"/>
      <c r="Q16" s="11">
        <v>5</v>
      </c>
      <c r="R16" s="15">
        <f>+IF(Q16=1,5)+IF(Q16=2,4)+IF(Q16=3,3)+IF(Q16=4,2)+IF(Q16=5,1)</f>
        <v>1</v>
      </c>
      <c r="S16" s="14"/>
      <c r="T16" s="15">
        <f>MIN(F16,I16,L16,O16,R16)</f>
        <v>1</v>
      </c>
      <c r="U16" s="17">
        <f>SUM(F16,I16,L16,O16,R16)-T16</f>
        <v>5</v>
      </c>
      <c r="V16" s="19"/>
    </row>
    <row r="17" spans="1:22" s="18" customFormat="1" ht="16.5">
      <c r="A17" s="11">
        <v>37</v>
      </c>
      <c r="B17" s="12" t="s">
        <v>290</v>
      </c>
      <c r="C17" s="13" t="s">
        <v>280</v>
      </c>
      <c r="D17" s="19"/>
      <c r="E17" s="11">
        <v>4</v>
      </c>
      <c r="F17" s="15">
        <f>+IF(E17=1,5)+IF(E17=2,4)+IF(E17=3,3)+IF(E17=4,2)+IF(E17=5,1)</f>
        <v>2</v>
      </c>
      <c r="G17" s="19"/>
      <c r="H17" s="11">
        <v>5</v>
      </c>
      <c r="I17" s="15">
        <f>+IF(H17=1,5)+IF(H17=2,4)+IF(H17=3,3)+IF(H17=4,2)+IF(H17=5,1)</f>
        <v>1</v>
      </c>
      <c r="J17" s="19"/>
      <c r="K17" s="20">
        <v>4</v>
      </c>
      <c r="L17" s="15">
        <f>+IF(K17=1,5)+IF(K17=2,4)+IF(K17=3,3)+IF(K17=4,2)+IF(K17=5,1)</f>
        <v>2</v>
      </c>
      <c r="M17" s="19"/>
      <c r="N17" s="11">
        <v>4</v>
      </c>
      <c r="O17" s="15">
        <f>+IF(N17=1,5)+IF(N17=2,4)+IF(N17=3,3)+IF(N17=4,2)+IF(N17=5,1)</f>
        <v>2</v>
      </c>
      <c r="P17" s="19"/>
      <c r="Q17" s="11">
        <v>4</v>
      </c>
      <c r="R17" s="15">
        <f>+IF(Q17=1,5)+IF(Q17=2,4)+IF(Q17=3,3)+IF(Q17=4,2)+IF(Q17=5,1)</f>
        <v>2</v>
      </c>
      <c r="S17" s="14"/>
      <c r="T17" s="15">
        <f>MIN(F17,I17,L17,O17,R17)</f>
        <v>1</v>
      </c>
      <c r="U17" s="17">
        <f>SUM(F17,I17,L17,O17,R17)-T17</f>
        <v>8</v>
      </c>
      <c r="V17" s="19"/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="75" zoomScaleNormal="75" zoomScalePageLayoutView="0" workbookViewId="0" topLeftCell="A7">
      <selection activeCell="V13" sqref="V13:V30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10.28125" style="0" customWidth="1"/>
    <col min="6" max="6" width="6.140625" style="0" customWidth="1"/>
    <col min="7" max="7" width="6.00390625" style="0" customWidth="1"/>
    <col min="8" max="8" width="3.140625" style="0" customWidth="1"/>
    <col min="9" max="9" width="6.140625" style="0" customWidth="1"/>
    <col min="10" max="10" width="6.00390625" style="0" customWidth="1"/>
    <col min="11" max="11" width="3.140625" style="0" customWidth="1"/>
    <col min="12" max="12" width="6.140625" style="0" customWidth="1"/>
    <col min="13" max="13" width="6.00390625" style="0" customWidth="1"/>
    <col min="14" max="14" width="3.140625" style="0" customWidth="1"/>
    <col min="15" max="15" width="6.140625" style="0" customWidth="1"/>
    <col min="16" max="16" width="6.00390625" style="0" customWidth="1"/>
    <col min="17" max="17" width="3.140625" style="0" customWidth="1"/>
    <col min="18" max="19" width="6.00390625" style="0" customWidth="1"/>
    <col min="20" max="20" width="3.140625" style="0" customWidth="1"/>
    <col min="21" max="21" width="6.00390625" style="0" customWidth="1"/>
    <col min="22" max="22" width="6.140625" style="0" customWidth="1"/>
    <col min="23" max="23" width="3.140625" style="0" customWidth="1"/>
    <col min="24" max="25" width="6.00390625" style="0" customWidth="1"/>
    <col min="26" max="26" width="3.140625" style="0" customWidth="1"/>
    <col min="27" max="27" width="12.00390625" style="0" customWidth="1"/>
    <col min="29" max="29" width="5.57421875" style="0" customWidth="1"/>
  </cols>
  <sheetData>
    <row r="1" spans="1:29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  <c r="AC1" s="1"/>
    </row>
    <row r="2" spans="1:29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52"/>
      <c r="R2" s="52"/>
      <c r="S2" s="52"/>
      <c r="T2" s="52"/>
      <c r="U2" s="52"/>
      <c r="V2" s="52"/>
      <c r="W2" s="52"/>
      <c r="X2" s="52"/>
      <c r="Y2" s="52"/>
      <c r="Z2" s="52"/>
      <c r="AA2" s="2"/>
      <c r="AB2" s="1"/>
      <c r="AC2" s="1"/>
    </row>
    <row r="3" spans="1:29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4"/>
      <c r="AC3" s="1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4"/>
      <c r="AC5" s="1"/>
    </row>
    <row r="6" spans="1:29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6.5" thickBot="1" thickTop="1">
      <c r="A7" s="118" t="s">
        <v>73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Top="1">
      <c r="A8" s="3"/>
      <c r="B8" s="4"/>
      <c r="C8" s="4"/>
      <c r="D8" s="4"/>
      <c r="E8" s="4"/>
      <c r="F8" s="128" t="s"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4"/>
    </row>
    <row r="9" spans="1:29" ht="15.75" thickBot="1">
      <c r="A9" s="1"/>
      <c r="B9" s="1"/>
      <c r="C9" s="1"/>
      <c r="D9" s="1"/>
      <c r="E9" s="1"/>
      <c r="F9" s="131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"/>
    </row>
    <row r="10" spans="1:29" ht="16.5" thickBot="1" thickTop="1">
      <c r="A10" s="102" t="s">
        <v>0</v>
      </c>
      <c r="B10" s="105" t="s">
        <v>1</v>
      </c>
      <c r="C10" s="102" t="s">
        <v>2</v>
      </c>
      <c r="D10" s="108"/>
      <c r="E10" s="121" t="s">
        <v>3</v>
      </c>
      <c r="F10" s="117"/>
      <c r="G10" s="122"/>
      <c r="H10" s="6"/>
      <c r="I10" s="111" t="s">
        <v>3</v>
      </c>
      <c r="J10" s="112"/>
      <c r="K10" s="5"/>
      <c r="L10" s="111" t="s">
        <v>3</v>
      </c>
      <c r="M10" s="112"/>
      <c r="N10" s="5"/>
      <c r="O10" s="111" t="s">
        <v>3</v>
      </c>
      <c r="P10" s="112"/>
      <c r="Q10" s="5"/>
      <c r="R10" s="111" t="s">
        <v>3</v>
      </c>
      <c r="S10" s="112"/>
      <c r="T10" s="5"/>
      <c r="U10" s="111" t="s">
        <v>3</v>
      </c>
      <c r="V10" s="112"/>
      <c r="W10" s="5"/>
      <c r="X10" s="111" t="s">
        <v>3</v>
      </c>
      <c r="Y10" s="112"/>
      <c r="Z10" s="5"/>
      <c r="AA10" s="136" t="s">
        <v>62</v>
      </c>
      <c r="AB10" s="103" t="s">
        <v>4</v>
      </c>
      <c r="AC10" s="135"/>
    </row>
    <row r="11" spans="1:29" ht="15.75" thickBot="1">
      <c r="A11" s="103"/>
      <c r="B11" s="106"/>
      <c r="C11" s="103"/>
      <c r="D11" s="109"/>
      <c r="E11" s="113" t="s">
        <v>71</v>
      </c>
      <c r="F11" s="114"/>
      <c r="G11" s="115"/>
      <c r="H11" s="6"/>
      <c r="I11" s="116" t="s">
        <v>403</v>
      </c>
      <c r="J11" s="117"/>
      <c r="K11" s="5"/>
      <c r="L11" s="116" t="s">
        <v>407</v>
      </c>
      <c r="M11" s="117"/>
      <c r="N11" s="5"/>
      <c r="O11" s="116" t="s">
        <v>413</v>
      </c>
      <c r="P11" s="117"/>
      <c r="Q11" s="5"/>
      <c r="R11" s="139" t="s">
        <v>415</v>
      </c>
      <c r="S11" s="140"/>
      <c r="T11" s="5"/>
      <c r="U11" s="139">
        <v>200</v>
      </c>
      <c r="V11" s="140"/>
      <c r="W11" s="5">
        <v>5000</v>
      </c>
      <c r="X11" s="139">
        <v>5000</v>
      </c>
      <c r="Y11" s="140"/>
      <c r="Z11" s="5"/>
      <c r="AA11" s="137"/>
      <c r="AB11" s="103"/>
      <c r="AC11" s="109"/>
    </row>
    <row r="12" spans="1:29" ht="15.75" thickBot="1">
      <c r="A12" s="104"/>
      <c r="B12" s="107"/>
      <c r="C12" s="104"/>
      <c r="D12" s="110"/>
      <c r="E12" s="53" t="s">
        <v>72</v>
      </c>
      <c r="F12" s="56" t="s">
        <v>5</v>
      </c>
      <c r="G12" s="54" t="s">
        <v>6</v>
      </c>
      <c r="H12" s="9"/>
      <c r="I12" s="7" t="s">
        <v>5</v>
      </c>
      <c r="J12" s="8" t="s">
        <v>6</v>
      </c>
      <c r="K12" s="9"/>
      <c r="L12" s="7" t="s">
        <v>5</v>
      </c>
      <c r="M12" s="8" t="s">
        <v>6</v>
      </c>
      <c r="N12" s="10"/>
      <c r="O12" s="7" t="s">
        <v>5</v>
      </c>
      <c r="P12" s="8" t="s">
        <v>6</v>
      </c>
      <c r="Q12" s="10"/>
      <c r="R12" s="7" t="s">
        <v>5</v>
      </c>
      <c r="S12" s="8" t="s">
        <v>6</v>
      </c>
      <c r="T12" s="10"/>
      <c r="U12" s="7" t="s">
        <v>5</v>
      </c>
      <c r="V12" s="8" t="s">
        <v>6</v>
      </c>
      <c r="W12" s="10"/>
      <c r="X12" s="7" t="s">
        <v>5</v>
      </c>
      <c r="Y12" s="8" t="s">
        <v>6</v>
      </c>
      <c r="Z12" s="10"/>
      <c r="AA12" s="138"/>
      <c r="AB12" s="104"/>
      <c r="AC12" s="110"/>
    </row>
    <row r="13" spans="1:30" s="18" customFormat="1" ht="17.25">
      <c r="A13" s="11">
        <v>44</v>
      </c>
      <c r="B13" s="12" t="s">
        <v>74</v>
      </c>
      <c r="C13" s="13" t="s">
        <v>75</v>
      </c>
      <c r="D13" s="14"/>
      <c r="E13" s="15">
        <v>27.41</v>
      </c>
      <c r="F13" s="55">
        <f aca="true" t="shared" si="0" ref="F13:F27">RANK(E13,$E$13:$E$30,1)</f>
        <v>1</v>
      </c>
      <c r="G13" s="15">
        <f>+IF(F13=1,18)+IF(F13=2,17)+IF(F13=3,16)+IF(F13=4,15)+IF(F13=5,14)+IF(F13=6,13)+IF(F13=7,12)+IF(F13=8,11)+IF(F13=9,10)+IF(F13=10,9)+IF(F13=11,8)+IF(F13=12,7)+IF(F13=13,6)+IF(F13=14,5)+IF(F13=15,4)+IF(F13=16,3)+IF(F13=17,2)+IF(F13=18,1)</f>
        <v>18</v>
      </c>
      <c r="H13" s="14"/>
      <c r="I13" s="17" t="s">
        <v>383</v>
      </c>
      <c r="J13" s="15" t="s">
        <v>381</v>
      </c>
      <c r="K13" s="14"/>
      <c r="L13" s="61">
        <v>1</v>
      </c>
      <c r="M13" s="15">
        <f>+IF(L13=1,18)+IF(L13=2,17)+IF(L13=3,16)+IF(L13=4,15)+IF(L13=5,14)+IF(L13=6,13)+IF(L13=7,12)+IF(L13=8,11)+IF(L13=9,10)+IF(L13=10,9)+IF(L13=11,8)+IF(L13=12,7)+IF(L13=13,6)+IF(L13=14,5)+IF(L13=15,4)+IF(L13=16,3)+IF(L13=17,2)+IF(L13=18,1)</f>
        <v>18</v>
      </c>
      <c r="N13" s="14"/>
      <c r="O13" s="60" t="s">
        <v>383</v>
      </c>
      <c r="P13" s="15" t="s">
        <v>381</v>
      </c>
      <c r="Q13" s="14"/>
      <c r="R13" s="17">
        <v>2</v>
      </c>
      <c r="S13" s="15">
        <f>+IF(R13=1,18)+IF(R13=2,17)+IF(R13=3,16)+IF(R13=4,15)+IF(R13=5,14)+IF(R13=6,13)+IF(R13=7,12)+IF(R13=8,11)+IF(R13=9,10)+IF(R13=10,9)+IF(R13=11,8)+IF(R13=12,7)+IF(R13=13,6)+IF(R13=14,5)+IF(R13=15,4)+IF(R13=16,3)+IF(R13=17,2)+IF(R13=18,1)</f>
        <v>17</v>
      </c>
      <c r="T13" s="14"/>
      <c r="U13" s="15">
        <v>1</v>
      </c>
      <c r="V13" s="15">
        <f>+IF(U13=1,18)+IF(U13=2,17)+IF(U13=3,16)+IF(U13=4,15)+IF(U13=5,14)+IF(U13=6,13)+IF(U13=7,12)+IF(U13=8,11)+IF(U13=9,10)+IF(U13=10,9)+IF(U13=11,8)+IF(U13=12,7)+IF(U13=13,6)+IF(U13=14,5)+IF(U13=15,4)+IF(U13=16,3)+IF(U13=17,2)+IF(U13=18,1)</f>
        <v>18</v>
      </c>
      <c r="W13" s="14"/>
      <c r="X13" s="60" t="s">
        <v>383</v>
      </c>
      <c r="Y13" s="15" t="s">
        <v>381</v>
      </c>
      <c r="Z13" s="14"/>
      <c r="AA13" s="15">
        <f>MIN(G13,J13,M13,P13,S13,V13,Y13)</f>
        <v>17</v>
      </c>
      <c r="AB13" s="17">
        <f aca="true" t="shared" si="1" ref="AB13:AB30">SUM(G13,J13,M13,P13,S13,V13,Y13)-AA13</f>
        <v>54</v>
      </c>
      <c r="AC13" s="14"/>
      <c r="AD13" s="98"/>
    </row>
    <row r="14" spans="1:30" s="18" customFormat="1" ht="17.25">
      <c r="A14" s="11">
        <v>40</v>
      </c>
      <c r="B14" s="12" t="s">
        <v>76</v>
      </c>
      <c r="C14" s="13" t="s">
        <v>75</v>
      </c>
      <c r="D14" s="19"/>
      <c r="E14" s="15">
        <v>30.05</v>
      </c>
      <c r="F14" s="55">
        <f t="shared" si="0"/>
        <v>7</v>
      </c>
      <c r="G14" s="15">
        <f aca="true" t="shared" si="2" ref="G14:G30">+IF(F14=1,18)+IF(F14=2,17)+IF(F14=3,16)+IF(F14=4,15)+IF(F14=5,14)+IF(F14=6,13)+IF(F14=7,12)+IF(F14=8,11)+IF(F14=9,10)+IF(F14=10,9)+IF(F14=11,8)+IF(F14=12,7)+IF(F14=13,6)+IF(F14=14,5)+IF(F14=15,4)+IF(F14=16,3)+IF(F14=17,2)+IF(F14=18,1)</f>
        <v>12</v>
      </c>
      <c r="H14" s="19"/>
      <c r="I14" s="59">
        <v>8</v>
      </c>
      <c r="J14" s="15">
        <f aca="true" t="shared" si="3" ref="J14:J30">+IF(I14=1,18)+IF(I14=2,17)+IF(I14=3,16)+IF(I14=4,15)+IF(I14=5,14)+IF(I14=6,13)+IF(I14=7,12)+IF(I14=8,11)+IF(I14=9,10)+IF(I14=10,9)+IF(I14=11,8)+IF(I14=12,7)+IF(I14=13,6)+IF(I14=14,5)+IF(I14=15,4)+IF(I14=16,3)+IF(I14=17,2)+IF(I14=18,1)</f>
        <v>11</v>
      </c>
      <c r="K14" s="19"/>
      <c r="L14" s="62">
        <v>8</v>
      </c>
      <c r="M14" s="15">
        <f aca="true" t="shared" si="4" ref="M14:M30">+IF(L14=1,18)+IF(L14=2,17)+IF(L14=3,16)+IF(L14=4,15)+IF(L14=5,14)+IF(L14=6,13)+IF(L14=7,12)+IF(L14=8,11)+IF(L14=9,10)+IF(L14=10,9)+IF(L14=11,8)+IF(L14=12,7)+IF(L14=13,6)+IF(L14=14,5)+IF(L14=15,4)+IF(L14=16,3)+IF(L14=17,2)+IF(L14=18,1)</f>
        <v>11</v>
      </c>
      <c r="N14" s="19"/>
      <c r="O14" s="60" t="s">
        <v>383</v>
      </c>
      <c r="P14" s="15" t="s">
        <v>381</v>
      </c>
      <c r="Q14" s="19"/>
      <c r="R14" s="60" t="s">
        <v>383</v>
      </c>
      <c r="S14" s="15" t="s">
        <v>381</v>
      </c>
      <c r="T14" s="14"/>
      <c r="U14" s="60" t="s">
        <v>383</v>
      </c>
      <c r="V14" s="15" t="s">
        <v>381</v>
      </c>
      <c r="W14" s="14"/>
      <c r="X14" s="60" t="s">
        <v>383</v>
      </c>
      <c r="Y14" s="15" t="s">
        <v>381</v>
      </c>
      <c r="Z14" s="14"/>
      <c r="AA14" s="15">
        <f aca="true" t="shared" si="5" ref="AA14:AA30">MIN(G14,J14,M14,P14,S14,V14,Y14)</f>
        <v>11</v>
      </c>
      <c r="AB14" s="17">
        <f t="shared" si="1"/>
        <v>23</v>
      </c>
      <c r="AC14" s="19"/>
      <c r="AD14" s="98"/>
    </row>
    <row r="15" spans="1:30" s="18" customFormat="1" ht="17.25">
      <c r="A15" s="11">
        <v>96</v>
      </c>
      <c r="B15" s="12" t="s">
        <v>143</v>
      </c>
      <c r="C15" s="13" t="s">
        <v>129</v>
      </c>
      <c r="D15" s="19"/>
      <c r="E15" s="15">
        <v>30.26</v>
      </c>
      <c r="F15" s="55">
        <f t="shared" si="0"/>
        <v>8</v>
      </c>
      <c r="G15" s="15">
        <f t="shared" si="2"/>
        <v>11</v>
      </c>
      <c r="H15" s="19"/>
      <c r="I15" s="59">
        <v>9</v>
      </c>
      <c r="J15" s="15">
        <f t="shared" si="3"/>
        <v>10</v>
      </c>
      <c r="K15" s="19"/>
      <c r="L15" s="62">
        <v>10</v>
      </c>
      <c r="M15" s="15">
        <f t="shared" si="4"/>
        <v>9</v>
      </c>
      <c r="N15" s="19"/>
      <c r="O15" s="59">
        <v>9</v>
      </c>
      <c r="P15" s="15">
        <f aca="true" t="shared" si="6" ref="P15:P30">+IF(O15=1,18)+IF(O15=2,17)+IF(O15=3,16)+IF(O15=4,15)+IF(O15=5,14)+IF(O15=6,13)+IF(O15=7,12)+IF(O15=8,11)+IF(O15=9,10)+IF(O15=10,9)+IF(O15=11,8)+IF(O15=12,7)+IF(O15=13,6)+IF(O15=14,5)+IF(O15=15,4)+IF(O15=16,3)+IF(O15=17,2)+IF(O15=18,1)</f>
        <v>10</v>
      </c>
      <c r="Q15" s="19"/>
      <c r="R15" s="59">
        <v>10</v>
      </c>
      <c r="S15" s="15">
        <f>+IF(R15=1,18)+IF(R15=2,17)+IF(R15=3,16)+IF(R15=4,15)+IF(R15=5,14)+IF(R15=6,13)+IF(R15=7,12)+IF(R15=8,11)+IF(R15=9,10)+IF(R15=10,9)+IF(R15=11,8)+IF(R15=12,7)+IF(R15=13,6)+IF(R15=14,5)+IF(R15=15,4)+IF(R15=16,3)+IF(R15=17,2)+IF(R15=18,1)</f>
        <v>9</v>
      </c>
      <c r="T15" s="14"/>
      <c r="U15" s="11">
        <v>8</v>
      </c>
      <c r="V15" s="15">
        <v>8</v>
      </c>
      <c r="W15" s="14"/>
      <c r="X15" s="11">
        <v>9</v>
      </c>
      <c r="Y15" s="15">
        <f aca="true" t="shared" si="7" ref="Y15:Y25">+IF(X15=1,18)+IF(X15=2,17)+IF(X15=3,16)+IF(X15=4,15)+IF(X15=5,14)+IF(X15=6,13)+IF(X15=7,12)+IF(X15=8,11)+IF(X15=9,10)+IF(X15=10,9)+IF(X15=11,8)+IF(X15=12,7)+IF(X15=13,6)+IF(X15=14,5)+IF(X15=15,4)+IF(X15=16,3)+IF(X15=17,2)+IF(X15=18,1)</f>
        <v>10</v>
      </c>
      <c r="Z15" s="14"/>
      <c r="AA15" s="15">
        <f t="shared" si="5"/>
        <v>8</v>
      </c>
      <c r="AB15" s="17">
        <f t="shared" si="1"/>
        <v>59</v>
      </c>
      <c r="AC15" s="19"/>
      <c r="AD15" s="98"/>
    </row>
    <row r="16" spans="1:30" s="18" customFormat="1" ht="17.25">
      <c r="A16" s="11">
        <v>93</v>
      </c>
      <c r="B16" s="12" t="s">
        <v>144</v>
      </c>
      <c r="C16" s="13" t="s">
        <v>129</v>
      </c>
      <c r="D16" s="19"/>
      <c r="E16" s="15">
        <v>28.99</v>
      </c>
      <c r="F16" s="55">
        <f t="shared" si="0"/>
        <v>4</v>
      </c>
      <c r="G16" s="15">
        <f t="shared" si="2"/>
        <v>15</v>
      </c>
      <c r="H16" s="19"/>
      <c r="I16" s="59" t="s">
        <v>383</v>
      </c>
      <c r="J16" s="15" t="s">
        <v>381</v>
      </c>
      <c r="K16" s="19"/>
      <c r="L16" s="63">
        <v>4</v>
      </c>
      <c r="M16" s="15">
        <f t="shared" si="4"/>
        <v>15</v>
      </c>
      <c r="N16" s="19"/>
      <c r="O16" s="60" t="s">
        <v>383</v>
      </c>
      <c r="P16" s="15" t="s">
        <v>381</v>
      </c>
      <c r="Q16" s="19"/>
      <c r="R16" s="59">
        <v>5</v>
      </c>
      <c r="S16" s="15">
        <f aca="true" t="shared" si="8" ref="S16:S30">+IF(R16=1,18)+IF(R16=2,17)+IF(R16=3,16)+IF(R16=4,15)+IF(R16=5,14)+IF(R16=6,13)+IF(R16=7,12)+IF(R16=8,11)+IF(R16=9,10)+IF(R16=10,9)+IF(R16=11,8)+IF(R16=12,7)+IF(R16=13,6)+IF(R16=14,5)+IF(R16=15,4)+IF(R16=16,3)+IF(R16=17,2)+IF(R16=18,1)</f>
        <v>14</v>
      </c>
      <c r="T16" s="14"/>
      <c r="U16" s="60" t="s">
        <v>383</v>
      </c>
      <c r="V16" s="15" t="s">
        <v>381</v>
      </c>
      <c r="W16" s="14"/>
      <c r="X16" s="60" t="s">
        <v>383</v>
      </c>
      <c r="Y16" s="15" t="s">
        <v>381</v>
      </c>
      <c r="Z16" s="14"/>
      <c r="AA16" s="15">
        <f t="shared" si="5"/>
        <v>14</v>
      </c>
      <c r="AB16" s="17">
        <f t="shared" si="1"/>
        <v>30</v>
      </c>
      <c r="AC16" s="19"/>
      <c r="AD16" s="98"/>
    </row>
    <row r="17" spans="1:30" s="18" customFormat="1" ht="17.25">
      <c r="A17" s="11">
        <v>92</v>
      </c>
      <c r="B17" s="12" t="s">
        <v>145</v>
      </c>
      <c r="C17" s="13" t="s">
        <v>129</v>
      </c>
      <c r="D17" s="19"/>
      <c r="E17" s="15">
        <v>30.43</v>
      </c>
      <c r="F17" s="55">
        <f t="shared" si="0"/>
        <v>9</v>
      </c>
      <c r="G17" s="15">
        <f t="shared" si="2"/>
        <v>10</v>
      </c>
      <c r="H17" s="19"/>
      <c r="I17" s="59">
        <v>7</v>
      </c>
      <c r="J17" s="15">
        <f t="shared" si="3"/>
        <v>12</v>
      </c>
      <c r="K17" s="19"/>
      <c r="L17" s="63">
        <v>6</v>
      </c>
      <c r="M17" s="15">
        <f t="shared" si="4"/>
        <v>13</v>
      </c>
      <c r="N17" s="19"/>
      <c r="O17" s="59">
        <v>4</v>
      </c>
      <c r="P17" s="15">
        <f t="shared" si="6"/>
        <v>15</v>
      </c>
      <c r="Q17" s="19"/>
      <c r="R17" s="59">
        <v>7</v>
      </c>
      <c r="S17" s="15">
        <f t="shared" si="8"/>
        <v>12</v>
      </c>
      <c r="T17" s="14"/>
      <c r="U17" s="11">
        <v>3</v>
      </c>
      <c r="V17" s="15">
        <v>15.5</v>
      </c>
      <c r="W17" s="14"/>
      <c r="X17" s="11">
        <v>3</v>
      </c>
      <c r="Y17" s="15">
        <f t="shared" si="7"/>
        <v>16</v>
      </c>
      <c r="Z17" s="14"/>
      <c r="AA17" s="15">
        <f t="shared" si="5"/>
        <v>10</v>
      </c>
      <c r="AB17" s="17">
        <f t="shared" si="1"/>
        <v>83.5</v>
      </c>
      <c r="AC17" s="19"/>
      <c r="AD17" s="98"/>
    </row>
    <row r="18" spans="1:30" s="18" customFormat="1" ht="17.25">
      <c r="A18" s="11">
        <v>10</v>
      </c>
      <c r="B18" s="12" t="s">
        <v>158</v>
      </c>
      <c r="C18" s="13" t="s">
        <v>153</v>
      </c>
      <c r="D18" s="19"/>
      <c r="E18" s="15">
        <v>31.78</v>
      </c>
      <c r="F18" s="55">
        <f t="shared" si="0"/>
        <v>14</v>
      </c>
      <c r="G18" s="15">
        <f t="shared" si="2"/>
        <v>5</v>
      </c>
      <c r="H18" s="19"/>
      <c r="I18" s="59">
        <v>12</v>
      </c>
      <c r="J18" s="15">
        <f t="shared" si="3"/>
        <v>7</v>
      </c>
      <c r="K18" s="19"/>
      <c r="L18" s="63">
        <v>13</v>
      </c>
      <c r="M18" s="15">
        <f t="shared" si="4"/>
        <v>6</v>
      </c>
      <c r="N18" s="19"/>
      <c r="O18" s="59">
        <v>11</v>
      </c>
      <c r="P18" s="15">
        <f t="shared" si="6"/>
        <v>8</v>
      </c>
      <c r="Q18" s="19"/>
      <c r="R18" s="59">
        <v>12</v>
      </c>
      <c r="S18" s="15">
        <f t="shared" si="8"/>
        <v>7</v>
      </c>
      <c r="T18" s="14"/>
      <c r="U18" s="11">
        <v>8</v>
      </c>
      <c r="V18" s="15">
        <v>8</v>
      </c>
      <c r="W18" s="14"/>
      <c r="X18" s="11">
        <v>11</v>
      </c>
      <c r="Y18" s="15">
        <f t="shared" si="7"/>
        <v>8</v>
      </c>
      <c r="Z18" s="14"/>
      <c r="AA18" s="15">
        <f t="shared" si="5"/>
        <v>5</v>
      </c>
      <c r="AB18" s="17">
        <f t="shared" si="1"/>
        <v>44</v>
      </c>
      <c r="AC18" s="19"/>
      <c r="AD18" s="98"/>
    </row>
    <row r="19" spans="1:30" s="18" customFormat="1" ht="17.25">
      <c r="A19" s="11">
        <v>81</v>
      </c>
      <c r="B19" s="12" t="s">
        <v>166</v>
      </c>
      <c r="C19" s="13" t="s">
        <v>167</v>
      </c>
      <c r="D19" s="19"/>
      <c r="E19" s="15">
        <v>28.94</v>
      </c>
      <c r="F19" s="55">
        <f t="shared" si="0"/>
        <v>3</v>
      </c>
      <c r="G19" s="15">
        <f t="shared" si="2"/>
        <v>16</v>
      </c>
      <c r="H19" s="19"/>
      <c r="I19" s="59">
        <v>1</v>
      </c>
      <c r="J19" s="15">
        <f t="shared" si="3"/>
        <v>18</v>
      </c>
      <c r="K19" s="19"/>
      <c r="L19" s="59">
        <v>2</v>
      </c>
      <c r="M19" s="15">
        <f t="shared" si="4"/>
        <v>17</v>
      </c>
      <c r="N19" s="19"/>
      <c r="O19" s="59">
        <v>2</v>
      </c>
      <c r="P19" s="15">
        <f t="shared" si="6"/>
        <v>17</v>
      </c>
      <c r="Q19" s="19"/>
      <c r="R19" s="59">
        <v>1</v>
      </c>
      <c r="S19" s="15">
        <f t="shared" si="8"/>
        <v>18</v>
      </c>
      <c r="T19" s="14"/>
      <c r="U19" s="11">
        <v>3</v>
      </c>
      <c r="V19" s="15">
        <v>15.5</v>
      </c>
      <c r="W19" s="14"/>
      <c r="X19" s="11">
        <v>1</v>
      </c>
      <c r="Y19" s="15">
        <f t="shared" si="7"/>
        <v>18</v>
      </c>
      <c r="Z19" s="14"/>
      <c r="AA19" s="15">
        <f t="shared" si="5"/>
        <v>15.5</v>
      </c>
      <c r="AB19" s="17">
        <f t="shared" si="1"/>
        <v>104</v>
      </c>
      <c r="AC19" s="19"/>
      <c r="AD19" s="98" t="s">
        <v>465</v>
      </c>
    </row>
    <row r="20" spans="1:30" s="18" customFormat="1" ht="17.25">
      <c r="A20" s="11">
        <v>71</v>
      </c>
      <c r="B20" s="12" t="s">
        <v>239</v>
      </c>
      <c r="C20" s="13" t="s">
        <v>232</v>
      </c>
      <c r="D20" s="19"/>
      <c r="E20" s="15">
        <v>29.42</v>
      </c>
      <c r="F20" s="55">
        <f t="shared" si="0"/>
        <v>6</v>
      </c>
      <c r="G20" s="15">
        <f t="shared" si="2"/>
        <v>13</v>
      </c>
      <c r="H20" s="19"/>
      <c r="I20" s="59">
        <v>3</v>
      </c>
      <c r="J20" s="15">
        <f t="shared" si="3"/>
        <v>16</v>
      </c>
      <c r="K20" s="19"/>
      <c r="L20" s="60">
        <v>7</v>
      </c>
      <c r="M20" s="15">
        <f t="shared" si="4"/>
        <v>12</v>
      </c>
      <c r="N20" s="19"/>
      <c r="O20" s="60">
        <v>1</v>
      </c>
      <c r="P20" s="15">
        <f t="shared" si="6"/>
        <v>18</v>
      </c>
      <c r="Q20" s="19"/>
      <c r="R20" s="60">
        <v>4</v>
      </c>
      <c r="S20" s="15">
        <f t="shared" si="8"/>
        <v>15</v>
      </c>
      <c r="T20" s="14"/>
      <c r="U20" s="24">
        <v>5</v>
      </c>
      <c r="V20" s="15">
        <v>13</v>
      </c>
      <c r="W20" s="14"/>
      <c r="X20" s="22">
        <v>10</v>
      </c>
      <c r="Y20" s="15">
        <f t="shared" si="7"/>
        <v>9</v>
      </c>
      <c r="Z20" s="14"/>
      <c r="AA20" s="15">
        <f t="shared" si="5"/>
        <v>9</v>
      </c>
      <c r="AB20" s="17">
        <f t="shared" si="1"/>
        <v>87</v>
      </c>
      <c r="AC20" s="19"/>
      <c r="AD20" s="98" t="s">
        <v>467</v>
      </c>
    </row>
    <row r="21" spans="1:30" s="18" customFormat="1" ht="17.25">
      <c r="A21" s="11">
        <v>76</v>
      </c>
      <c r="B21" s="12" t="s">
        <v>240</v>
      </c>
      <c r="C21" s="13" t="s">
        <v>232</v>
      </c>
      <c r="D21" s="19"/>
      <c r="E21" s="15" t="s">
        <v>382</v>
      </c>
      <c r="F21" s="55" t="s">
        <v>383</v>
      </c>
      <c r="G21" s="15" t="s">
        <v>381</v>
      </c>
      <c r="H21" s="19"/>
      <c r="I21" s="59" t="s">
        <v>383</v>
      </c>
      <c r="J21" s="15" t="s">
        <v>381</v>
      </c>
      <c r="K21" s="19"/>
      <c r="L21" s="60" t="s">
        <v>383</v>
      </c>
      <c r="M21" s="15">
        <f t="shared" si="4"/>
        <v>0</v>
      </c>
      <c r="N21" s="19"/>
      <c r="O21" s="60" t="s">
        <v>383</v>
      </c>
      <c r="P21" s="15" t="s">
        <v>381</v>
      </c>
      <c r="Q21" s="19"/>
      <c r="R21" s="60" t="s">
        <v>383</v>
      </c>
      <c r="S21" s="15" t="s">
        <v>381</v>
      </c>
      <c r="T21" s="14"/>
      <c r="U21" s="60" t="s">
        <v>383</v>
      </c>
      <c r="V21" s="15" t="s">
        <v>381</v>
      </c>
      <c r="W21" s="14"/>
      <c r="X21" s="60" t="s">
        <v>383</v>
      </c>
      <c r="Y21" s="15" t="s">
        <v>381</v>
      </c>
      <c r="Z21" s="14"/>
      <c r="AA21" s="15">
        <f t="shared" si="5"/>
        <v>0</v>
      </c>
      <c r="AB21" s="17">
        <f t="shared" si="1"/>
        <v>0</v>
      </c>
      <c r="AC21" s="19"/>
      <c r="AD21" s="98"/>
    </row>
    <row r="22" spans="1:30" s="18" customFormat="1" ht="17.25">
      <c r="A22" s="11">
        <v>89</v>
      </c>
      <c r="B22" s="12" t="s">
        <v>245</v>
      </c>
      <c r="C22" s="13" t="s">
        <v>246</v>
      </c>
      <c r="D22" s="19"/>
      <c r="E22" s="15">
        <v>29.4</v>
      </c>
      <c r="F22" s="55">
        <f t="shared" si="0"/>
        <v>5</v>
      </c>
      <c r="G22" s="15">
        <f t="shared" si="2"/>
        <v>14</v>
      </c>
      <c r="H22" s="19"/>
      <c r="I22" s="59">
        <v>11</v>
      </c>
      <c r="J22" s="15">
        <f t="shared" si="3"/>
        <v>8</v>
      </c>
      <c r="K22" s="19"/>
      <c r="L22" s="60">
        <v>5</v>
      </c>
      <c r="M22" s="15">
        <f t="shared" si="4"/>
        <v>14</v>
      </c>
      <c r="N22" s="19"/>
      <c r="O22" s="60">
        <v>7</v>
      </c>
      <c r="P22" s="15">
        <f t="shared" si="6"/>
        <v>12</v>
      </c>
      <c r="Q22" s="19"/>
      <c r="R22" s="60">
        <v>11</v>
      </c>
      <c r="S22" s="15">
        <f t="shared" si="8"/>
        <v>8</v>
      </c>
      <c r="T22" s="14"/>
      <c r="U22" s="24">
        <v>5</v>
      </c>
      <c r="V22" s="15">
        <v>13</v>
      </c>
      <c r="W22" s="14"/>
      <c r="X22" s="22">
        <v>4</v>
      </c>
      <c r="Y22" s="15">
        <f t="shared" si="7"/>
        <v>15</v>
      </c>
      <c r="Z22" s="14"/>
      <c r="AA22" s="15">
        <f t="shared" si="5"/>
        <v>8</v>
      </c>
      <c r="AB22" s="17">
        <f t="shared" si="1"/>
        <v>76</v>
      </c>
      <c r="AC22" s="19"/>
      <c r="AD22" s="98"/>
    </row>
    <row r="23" spans="1:30" s="18" customFormat="1" ht="17.25">
      <c r="A23" s="11">
        <v>84</v>
      </c>
      <c r="B23" s="12" t="s">
        <v>247</v>
      </c>
      <c r="C23" s="13" t="s">
        <v>246</v>
      </c>
      <c r="D23" s="19"/>
      <c r="E23" s="15">
        <v>31.48</v>
      </c>
      <c r="F23" s="55">
        <f t="shared" si="0"/>
        <v>12</v>
      </c>
      <c r="G23" s="15">
        <f t="shared" si="2"/>
        <v>7</v>
      </c>
      <c r="H23" s="19"/>
      <c r="I23" s="59">
        <v>5</v>
      </c>
      <c r="J23" s="15">
        <f t="shared" si="3"/>
        <v>14</v>
      </c>
      <c r="K23" s="19"/>
      <c r="L23" s="60">
        <v>9</v>
      </c>
      <c r="M23" s="15">
        <f t="shared" si="4"/>
        <v>10</v>
      </c>
      <c r="N23" s="19"/>
      <c r="O23" s="60">
        <v>6</v>
      </c>
      <c r="P23" s="15">
        <f t="shared" si="6"/>
        <v>13</v>
      </c>
      <c r="Q23" s="19"/>
      <c r="R23" s="60">
        <v>9</v>
      </c>
      <c r="S23" s="15">
        <f t="shared" si="8"/>
        <v>10</v>
      </c>
      <c r="T23" s="14"/>
      <c r="U23" s="60">
        <v>8</v>
      </c>
      <c r="V23" s="15">
        <v>8</v>
      </c>
      <c r="W23" s="14"/>
      <c r="X23" s="22">
        <v>6</v>
      </c>
      <c r="Y23" s="15">
        <f t="shared" si="7"/>
        <v>13</v>
      </c>
      <c r="Z23" s="14"/>
      <c r="AA23" s="15">
        <f t="shared" si="5"/>
        <v>7</v>
      </c>
      <c r="AB23" s="17">
        <f t="shared" si="1"/>
        <v>68</v>
      </c>
      <c r="AC23" s="19"/>
      <c r="AD23" s="98"/>
    </row>
    <row r="24" spans="1:30" s="18" customFormat="1" ht="17.25">
      <c r="A24" s="11">
        <v>36</v>
      </c>
      <c r="B24" s="12" t="s">
        <v>277</v>
      </c>
      <c r="C24" s="23" t="s">
        <v>266</v>
      </c>
      <c r="D24" s="19"/>
      <c r="E24" s="15">
        <v>28.51</v>
      </c>
      <c r="F24" s="55">
        <f t="shared" si="0"/>
        <v>2</v>
      </c>
      <c r="G24" s="15">
        <f t="shared" si="2"/>
        <v>17</v>
      </c>
      <c r="H24" s="19"/>
      <c r="I24" s="59">
        <v>2</v>
      </c>
      <c r="J24" s="15">
        <f t="shared" si="3"/>
        <v>17</v>
      </c>
      <c r="K24" s="19"/>
      <c r="L24" s="60">
        <v>3</v>
      </c>
      <c r="M24" s="15">
        <f t="shared" si="4"/>
        <v>16</v>
      </c>
      <c r="N24" s="19"/>
      <c r="O24" s="60">
        <v>3</v>
      </c>
      <c r="P24" s="15">
        <f t="shared" si="6"/>
        <v>16</v>
      </c>
      <c r="Q24" s="19"/>
      <c r="R24" s="60">
        <v>3</v>
      </c>
      <c r="S24" s="15">
        <f t="shared" si="8"/>
        <v>16</v>
      </c>
      <c r="T24" s="14"/>
      <c r="U24" s="24">
        <v>2</v>
      </c>
      <c r="V24" s="15">
        <f>+IF(U24=1,18)+IF(U24=2,17)+IF(U24=3,16)+IF(U24=4,15)+IF(U24=5,14)+IF(U24=6,13)+IF(U24=7,12)+IF(U24=8,11)+IF(U24=9,10)+IF(U24=10,9)+IF(U24=11,8)+IF(U24=12,7)+IF(U24=13,6)+IF(U24=14,5)+IF(U24=15,4)+IF(U24=16,3)+IF(U24=17,2)+IF(U24=18,1)</f>
        <v>17</v>
      </c>
      <c r="W24" s="14"/>
      <c r="X24" s="22">
        <v>2</v>
      </c>
      <c r="Y24" s="15">
        <f t="shared" si="7"/>
        <v>17</v>
      </c>
      <c r="Z24" s="14"/>
      <c r="AA24" s="15">
        <f t="shared" si="5"/>
        <v>16</v>
      </c>
      <c r="AB24" s="17">
        <f t="shared" si="1"/>
        <v>100</v>
      </c>
      <c r="AC24" s="19"/>
      <c r="AD24" s="98" t="s">
        <v>466</v>
      </c>
    </row>
    <row r="25" spans="1:30" s="18" customFormat="1" ht="17.25">
      <c r="A25" s="11">
        <v>79</v>
      </c>
      <c r="B25" s="12" t="s">
        <v>333</v>
      </c>
      <c r="C25" s="23" t="s">
        <v>332</v>
      </c>
      <c r="D25" s="19"/>
      <c r="E25" s="15">
        <v>30.92</v>
      </c>
      <c r="F25" s="55">
        <f t="shared" si="0"/>
        <v>11</v>
      </c>
      <c r="G25" s="15">
        <f t="shared" si="2"/>
        <v>8</v>
      </c>
      <c r="H25" s="19"/>
      <c r="I25" s="59">
        <v>6</v>
      </c>
      <c r="J25" s="15">
        <f t="shared" si="3"/>
        <v>13</v>
      </c>
      <c r="K25" s="19"/>
      <c r="L25" s="60">
        <v>12</v>
      </c>
      <c r="M25" s="15">
        <v>7</v>
      </c>
      <c r="N25" s="19"/>
      <c r="O25" s="60">
        <v>8</v>
      </c>
      <c r="P25" s="15">
        <f t="shared" si="6"/>
        <v>11</v>
      </c>
      <c r="Q25" s="19"/>
      <c r="R25" s="60">
        <v>8</v>
      </c>
      <c r="S25" s="15">
        <f t="shared" si="8"/>
        <v>11</v>
      </c>
      <c r="T25" s="14"/>
      <c r="U25" s="24">
        <v>5</v>
      </c>
      <c r="V25" s="15">
        <v>13</v>
      </c>
      <c r="W25" s="14"/>
      <c r="X25" s="22">
        <v>5</v>
      </c>
      <c r="Y25" s="15">
        <f t="shared" si="7"/>
        <v>14</v>
      </c>
      <c r="Z25" s="14"/>
      <c r="AA25" s="15">
        <f t="shared" si="5"/>
        <v>7</v>
      </c>
      <c r="AB25" s="17">
        <f t="shared" si="1"/>
        <v>70</v>
      </c>
      <c r="AC25" s="19"/>
      <c r="AD25" s="98"/>
    </row>
    <row r="26" spans="1:30" s="18" customFormat="1" ht="17.25">
      <c r="A26" s="11">
        <v>90</v>
      </c>
      <c r="B26" s="12" t="s">
        <v>334</v>
      </c>
      <c r="C26" s="23" t="s">
        <v>332</v>
      </c>
      <c r="D26" s="19"/>
      <c r="E26" s="15" t="s">
        <v>382</v>
      </c>
      <c r="F26" s="55" t="s">
        <v>383</v>
      </c>
      <c r="G26" s="15" t="s">
        <v>381</v>
      </c>
      <c r="H26" s="19"/>
      <c r="I26" s="59" t="s">
        <v>383</v>
      </c>
      <c r="J26" s="15" t="s">
        <v>381</v>
      </c>
      <c r="K26" s="19"/>
      <c r="L26" s="60" t="s">
        <v>383</v>
      </c>
      <c r="M26" s="15">
        <f t="shared" si="4"/>
        <v>0</v>
      </c>
      <c r="N26" s="19"/>
      <c r="O26" s="60" t="s">
        <v>383</v>
      </c>
      <c r="P26" s="15" t="s">
        <v>381</v>
      </c>
      <c r="Q26" s="19"/>
      <c r="R26" s="60" t="s">
        <v>383</v>
      </c>
      <c r="S26" s="15" t="s">
        <v>381</v>
      </c>
      <c r="T26" s="14"/>
      <c r="U26" s="60" t="s">
        <v>383</v>
      </c>
      <c r="V26" s="15" t="s">
        <v>381</v>
      </c>
      <c r="W26" s="14"/>
      <c r="X26" s="60" t="s">
        <v>383</v>
      </c>
      <c r="Y26" s="15" t="s">
        <v>381</v>
      </c>
      <c r="Z26" s="14"/>
      <c r="AA26" s="15">
        <f t="shared" si="5"/>
        <v>0</v>
      </c>
      <c r="AB26" s="17">
        <f t="shared" si="1"/>
        <v>0</v>
      </c>
      <c r="AC26" s="19"/>
      <c r="AD26" s="98"/>
    </row>
    <row r="27" spans="1:30" s="18" customFormat="1" ht="17.25">
      <c r="A27" s="11">
        <v>107</v>
      </c>
      <c r="B27" s="12" t="s">
        <v>336</v>
      </c>
      <c r="C27" s="23" t="s">
        <v>332</v>
      </c>
      <c r="D27" s="19"/>
      <c r="E27" s="15">
        <v>34.79</v>
      </c>
      <c r="F27" s="55">
        <f t="shared" si="0"/>
        <v>16</v>
      </c>
      <c r="G27" s="15">
        <f t="shared" si="2"/>
        <v>3</v>
      </c>
      <c r="H27" s="19"/>
      <c r="I27" s="59">
        <v>14</v>
      </c>
      <c r="J27" s="15">
        <f t="shared" si="3"/>
        <v>5</v>
      </c>
      <c r="K27" s="19"/>
      <c r="L27" s="60">
        <v>16</v>
      </c>
      <c r="M27" s="15">
        <f t="shared" si="4"/>
        <v>3</v>
      </c>
      <c r="N27" s="19"/>
      <c r="O27" s="60">
        <v>13</v>
      </c>
      <c r="P27" s="15">
        <f t="shared" si="6"/>
        <v>6</v>
      </c>
      <c r="Q27" s="19"/>
      <c r="R27" s="60">
        <v>15</v>
      </c>
      <c r="S27" s="15">
        <f t="shared" si="8"/>
        <v>4</v>
      </c>
      <c r="T27" s="14"/>
      <c r="U27" s="24">
        <v>8</v>
      </c>
      <c r="V27" s="15">
        <v>8</v>
      </c>
      <c r="W27" s="14"/>
      <c r="X27" s="22">
        <v>13</v>
      </c>
      <c r="Y27" s="15">
        <f>+IF(X27=1,18)+IF(X27=2,17)+IF(X27=3,16)+IF(X27=4,15)+IF(X27=5,14)+IF(X27=6,13)+IF(X27=7,12)+IF(X27=8,11)+IF(X27=9,10)+IF(X27=10,9)+IF(X27=11,8)+IF(X27=12,7)+IF(X27=13,6)+IF(X27=14,5)+IF(X27=15,4)+IF(X27=16,3)+IF(X27=17,2)+IF(X27=18,1)</f>
        <v>6</v>
      </c>
      <c r="Z27" s="14"/>
      <c r="AA27" s="15">
        <f t="shared" si="5"/>
        <v>3</v>
      </c>
      <c r="AB27" s="17">
        <f t="shared" si="1"/>
        <v>32</v>
      </c>
      <c r="AC27" s="19"/>
      <c r="AD27" s="98"/>
    </row>
    <row r="28" spans="1:30" s="18" customFormat="1" ht="17.25">
      <c r="A28" s="11">
        <v>80</v>
      </c>
      <c r="B28" s="12" t="s">
        <v>337</v>
      </c>
      <c r="C28" s="23" t="s">
        <v>332</v>
      </c>
      <c r="D28" s="19"/>
      <c r="E28" s="15">
        <v>32.58</v>
      </c>
      <c r="F28" s="55">
        <f>RANK(E28,$E$13:$E$30,1)</f>
        <v>15</v>
      </c>
      <c r="G28" s="15">
        <f t="shared" si="2"/>
        <v>4</v>
      </c>
      <c r="H28" s="19"/>
      <c r="I28" s="59">
        <v>13</v>
      </c>
      <c r="J28" s="15">
        <f t="shared" si="3"/>
        <v>6</v>
      </c>
      <c r="K28" s="19"/>
      <c r="L28" s="59">
        <v>15</v>
      </c>
      <c r="M28" s="15">
        <f t="shared" si="4"/>
        <v>4</v>
      </c>
      <c r="N28" s="19"/>
      <c r="O28" s="60">
        <v>12</v>
      </c>
      <c r="P28" s="15">
        <f t="shared" si="6"/>
        <v>7</v>
      </c>
      <c r="Q28" s="19"/>
      <c r="R28" s="60">
        <v>14</v>
      </c>
      <c r="S28" s="15">
        <f t="shared" si="8"/>
        <v>5</v>
      </c>
      <c r="T28" s="14"/>
      <c r="U28" s="24">
        <v>8</v>
      </c>
      <c r="V28" s="15">
        <v>8</v>
      </c>
      <c r="W28" s="14"/>
      <c r="X28" s="22">
        <v>12</v>
      </c>
      <c r="Y28" s="15">
        <f>+IF(X28=1,18)+IF(X28=2,17)+IF(X28=3,16)+IF(X28=4,15)+IF(X28=5,14)+IF(X28=6,13)+IF(X28=7,12)+IF(X28=8,11)+IF(X28=9,10)+IF(X28=10,9)+IF(X28=11,8)+IF(X28=12,7)+IF(X28=13,6)+IF(X28=14,5)+IF(X28=15,4)+IF(X28=16,3)+IF(X28=17,2)+IF(X28=18,1)</f>
        <v>7</v>
      </c>
      <c r="Z28" s="14"/>
      <c r="AA28" s="15">
        <f t="shared" si="5"/>
        <v>4</v>
      </c>
      <c r="AB28" s="17">
        <f t="shared" si="1"/>
        <v>37</v>
      </c>
      <c r="AC28" s="19"/>
      <c r="AD28" s="98"/>
    </row>
    <row r="29" spans="1:30" ht="16.5">
      <c r="A29" s="11">
        <v>91</v>
      </c>
      <c r="B29" s="12" t="s">
        <v>338</v>
      </c>
      <c r="C29" s="23" t="s">
        <v>332</v>
      </c>
      <c r="D29" s="19"/>
      <c r="E29" s="15">
        <v>30.74</v>
      </c>
      <c r="F29" s="55">
        <f>RANK(E29,$E$13:$E$30,1)</f>
        <v>10</v>
      </c>
      <c r="G29" s="15">
        <f t="shared" si="2"/>
        <v>9</v>
      </c>
      <c r="H29" s="19"/>
      <c r="I29" s="59">
        <v>4</v>
      </c>
      <c r="J29" s="15">
        <f t="shared" si="3"/>
        <v>15</v>
      </c>
      <c r="K29" s="19"/>
      <c r="L29" s="60">
        <v>11</v>
      </c>
      <c r="M29" s="15">
        <f t="shared" si="4"/>
        <v>8</v>
      </c>
      <c r="N29" s="19"/>
      <c r="O29" s="60">
        <v>5</v>
      </c>
      <c r="P29" s="15">
        <f t="shared" si="6"/>
        <v>14</v>
      </c>
      <c r="Q29" s="19"/>
      <c r="R29" s="60">
        <v>6</v>
      </c>
      <c r="S29" s="15">
        <f t="shared" si="8"/>
        <v>13</v>
      </c>
      <c r="T29" s="14"/>
      <c r="U29" s="24">
        <v>8</v>
      </c>
      <c r="V29" s="15">
        <v>8</v>
      </c>
      <c r="W29" s="14"/>
      <c r="X29" s="22">
        <v>7</v>
      </c>
      <c r="Y29" s="15">
        <f>+IF(X29=1,18)+IF(X29=2,17)+IF(X29=3,16)+IF(X29=4,15)+IF(X29=5,14)+IF(X29=6,13)+IF(X29=7,12)+IF(X29=8,11)+IF(X29=9,10)+IF(X29=10,9)+IF(X29=11,8)+IF(X29=12,7)+IF(X29=13,6)+IF(X29=14,5)+IF(X29=15,4)+IF(X29=16,3)+IF(X29=17,2)+IF(X29=18,1)</f>
        <v>12</v>
      </c>
      <c r="Z29" s="14"/>
      <c r="AA29" s="15">
        <f t="shared" si="5"/>
        <v>8</v>
      </c>
      <c r="AB29" s="17">
        <f t="shared" si="1"/>
        <v>71</v>
      </c>
      <c r="AC29" s="19"/>
      <c r="AD29" s="99"/>
    </row>
    <row r="30" spans="1:30" ht="16.5">
      <c r="A30" s="11">
        <v>98</v>
      </c>
      <c r="B30" s="12" t="s">
        <v>371</v>
      </c>
      <c r="C30" s="23" t="s">
        <v>370</v>
      </c>
      <c r="D30" s="19"/>
      <c r="E30" s="15">
        <v>31.75</v>
      </c>
      <c r="F30" s="55">
        <f>RANK(E30,$E$13:$E$30,1)</f>
        <v>13</v>
      </c>
      <c r="G30" s="15">
        <f t="shared" si="2"/>
        <v>6</v>
      </c>
      <c r="H30" s="19"/>
      <c r="I30" s="59">
        <v>10</v>
      </c>
      <c r="J30" s="15">
        <f t="shared" si="3"/>
        <v>9</v>
      </c>
      <c r="K30" s="19"/>
      <c r="L30" s="60">
        <v>14</v>
      </c>
      <c r="M30" s="15">
        <f t="shared" si="4"/>
        <v>5</v>
      </c>
      <c r="N30" s="19"/>
      <c r="O30" s="60">
        <v>10</v>
      </c>
      <c r="P30" s="15">
        <f t="shared" si="6"/>
        <v>9</v>
      </c>
      <c r="Q30" s="19"/>
      <c r="R30" s="60">
        <v>13</v>
      </c>
      <c r="S30" s="15">
        <f t="shared" si="8"/>
        <v>6</v>
      </c>
      <c r="T30" s="14"/>
      <c r="U30" s="24">
        <v>8</v>
      </c>
      <c r="V30" s="15">
        <v>8</v>
      </c>
      <c r="W30" s="14"/>
      <c r="X30" s="22">
        <v>8</v>
      </c>
      <c r="Y30" s="15">
        <f>+IF(X30=1,18)+IF(X30=2,17)+IF(X30=3,16)+IF(X30=4,15)+IF(X30=5,14)+IF(X30=6,13)+IF(X30=7,12)+IF(X30=8,11)+IF(X30=9,10)+IF(X30=10,9)+IF(X30=11,8)+IF(X30=12,7)+IF(X30=13,6)+IF(X30=14,5)+IF(X30=15,4)+IF(X30=16,3)+IF(X30=17,2)+IF(X30=18,1)</f>
        <v>11</v>
      </c>
      <c r="Z30" s="14"/>
      <c r="AA30" s="15">
        <f t="shared" si="5"/>
        <v>5</v>
      </c>
      <c r="AB30" s="17">
        <f t="shared" si="1"/>
        <v>49</v>
      </c>
      <c r="AC30" s="19"/>
      <c r="AD30" s="99"/>
    </row>
  </sheetData>
  <sheetProtection/>
  <mergeCells count="27">
    <mergeCell ref="AA10:AA12"/>
    <mergeCell ref="U11:V11"/>
    <mergeCell ref="A10:A12"/>
    <mergeCell ref="C1:AB1"/>
    <mergeCell ref="C2:P2"/>
    <mergeCell ref="C3:AB3"/>
    <mergeCell ref="C5:AB5"/>
    <mergeCell ref="A7:M7"/>
    <mergeCell ref="F8:AB9"/>
    <mergeCell ref="B10:B12"/>
    <mergeCell ref="C10:C12"/>
    <mergeCell ref="D10:D12"/>
    <mergeCell ref="X10:Y10"/>
    <mergeCell ref="X11:Y11"/>
    <mergeCell ref="I10:J10"/>
    <mergeCell ref="L10:M10"/>
    <mergeCell ref="O10:P10"/>
    <mergeCell ref="AB10:AB12"/>
    <mergeCell ref="AC10:AC12"/>
    <mergeCell ref="E11:G11"/>
    <mergeCell ref="I11:J11"/>
    <mergeCell ref="L11:M11"/>
    <mergeCell ref="O11:P11"/>
    <mergeCell ref="R10:S10"/>
    <mergeCell ref="R11:S11"/>
    <mergeCell ref="U10:V10"/>
    <mergeCell ref="E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130" zoomScaleNormal="130" zoomScalePageLayoutView="0" workbookViewId="0" topLeftCell="D8">
      <selection activeCell="W14" sqref="W14:W16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130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398</v>
      </c>
      <c r="I11" s="117"/>
      <c r="J11" s="5"/>
      <c r="K11" s="116" t="s">
        <v>404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84</v>
      </c>
      <c r="B13" s="12" t="s">
        <v>131</v>
      </c>
      <c r="C13" s="13" t="s">
        <v>132</v>
      </c>
      <c r="D13" s="14"/>
      <c r="E13" s="15">
        <v>9</v>
      </c>
      <c r="F13" s="15">
        <v>2.5</v>
      </c>
      <c r="G13" s="14"/>
      <c r="H13" s="15" t="s">
        <v>383</v>
      </c>
      <c r="I13" s="15" t="s">
        <v>381</v>
      </c>
      <c r="J13" s="14"/>
      <c r="K13" s="61" t="s">
        <v>383</v>
      </c>
      <c r="L13" s="15" t="s">
        <v>381</v>
      </c>
      <c r="M13" s="14"/>
      <c r="N13" s="61" t="s">
        <v>383</v>
      </c>
      <c r="O13" s="15" t="s">
        <v>381</v>
      </c>
      <c r="P13" s="14"/>
      <c r="Q13" s="61" t="s">
        <v>383</v>
      </c>
      <c r="R13" s="15" t="s">
        <v>381</v>
      </c>
      <c r="S13" s="14"/>
      <c r="T13" s="15">
        <f>MIN(F13,I13,L13,O13,R13)</f>
        <v>2.5</v>
      </c>
      <c r="U13" s="17">
        <f aca="true" t="shared" si="0" ref="U13:U23">SUM(F13,I13,L13,O13,R13)-T13</f>
        <v>0</v>
      </c>
      <c r="V13" s="14"/>
    </row>
    <row r="14" spans="1:23" s="18" customFormat="1" ht="16.5">
      <c r="A14" s="11">
        <v>90</v>
      </c>
      <c r="B14" s="12" t="s">
        <v>133</v>
      </c>
      <c r="C14" s="13" t="s">
        <v>132</v>
      </c>
      <c r="D14" s="19"/>
      <c r="E14" s="11">
        <v>1</v>
      </c>
      <c r="F14" s="15">
        <f>+IF(E14=1,11)+IF(E14=2,10)+IF(E14=3,9)+IF(E14=4,8)+IF(E14=5,7)+IF(E14=6,6)+IF(E14=7,5)+IF(E14=8,4)+IF(E14=9,3)+IF(E14=10,2)+IF(E14=11,1)</f>
        <v>11</v>
      </c>
      <c r="G14" s="19"/>
      <c r="H14" s="11">
        <v>1</v>
      </c>
      <c r="I14" s="15">
        <f aca="true" t="shared" si="1" ref="I14:I20">+IF(H14=1,11)+IF(H14=2,10)+IF(H14=3,9)+IF(H14=4,8)+IF(H14=5,7)+IF(H14=6,6)+IF(H14=7,5)+IF(H14=8,4)+IF(H14=9,3)+IF(H14=10,2)+IF(H14=11,1)</f>
        <v>11</v>
      </c>
      <c r="J14" s="19"/>
      <c r="K14" s="62">
        <v>1</v>
      </c>
      <c r="L14" s="15">
        <f aca="true" t="shared" si="2" ref="L14:L20">+IF(K14=1,11)+IF(K14=2,10)+IF(K14=3,9)+IF(K14=4,8)+IF(K14=5,7)+IF(K14=6,6)+IF(K14=7,5)+IF(K14=8,4)+IF(K14=9,3)+IF(K14=10,2)+IF(K14=11,1)</f>
        <v>11</v>
      </c>
      <c r="M14" s="19"/>
      <c r="N14" s="59">
        <v>1</v>
      </c>
      <c r="O14" s="15">
        <f aca="true" t="shared" si="3" ref="O14:O23">+IF(N14=1,11)+IF(N14=2,10)+IF(N14=3,9)+IF(N14=4,8)+IF(N14=5,7)+IF(N14=6,6)+IF(N14=7,5)+IF(N14=8,4)+IF(N14=9,3)+IF(N14=10,2)+IF(N14=11,1)</f>
        <v>11</v>
      </c>
      <c r="P14" s="19"/>
      <c r="Q14" s="59">
        <v>1</v>
      </c>
      <c r="R14" s="15">
        <f aca="true" t="shared" si="4" ref="R14:R23">+IF(Q14=1,11)+IF(Q14=2,10)+IF(Q14=3,9)+IF(Q14=4,8)+IF(Q14=5,7)+IF(Q14=6,6)+IF(Q14=7,5)+IF(Q14=8,4)+IF(Q14=9,3)+IF(Q14=10,2)+IF(Q14=11,1)</f>
        <v>11</v>
      </c>
      <c r="S14" s="14"/>
      <c r="T14" s="15">
        <f aca="true" t="shared" si="5" ref="T14:T23">MIN(F14,I14,L14,O14,R14)</f>
        <v>11</v>
      </c>
      <c r="U14" s="17">
        <f t="shared" si="0"/>
        <v>44</v>
      </c>
      <c r="V14" s="19"/>
      <c r="W14" s="96" t="s">
        <v>465</v>
      </c>
    </row>
    <row r="15" spans="1:23" s="18" customFormat="1" ht="16.5">
      <c r="A15" s="11">
        <v>77</v>
      </c>
      <c r="B15" s="12" t="s">
        <v>134</v>
      </c>
      <c r="C15" s="13" t="s">
        <v>132</v>
      </c>
      <c r="D15" s="19"/>
      <c r="E15" s="11">
        <v>3</v>
      </c>
      <c r="F15" s="15">
        <f>+IF(E15=1,11)+IF(E15=2,10)+IF(E15=3,9)+IF(E15=4,8)+IF(E15=5,7)+IF(E15=6,6)+IF(E15=7,5)+IF(E15=8,4)+IF(E15=9,3)+IF(E15=10,2)+IF(E15=11,1)</f>
        <v>9</v>
      </c>
      <c r="G15" s="19"/>
      <c r="H15" s="11">
        <v>2</v>
      </c>
      <c r="I15" s="15">
        <f t="shared" si="1"/>
        <v>10</v>
      </c>
      <c r="J15" s="19"/>
      <c r="K15" s="62">
        <v>2</v>
      </c>
      <c r="L15" s="15">
        <f t="shared" si="2"/>
        <v>10</v>
      </c>
      <c r="M15" s="19"/>
      <c r="N15" s="59">
        <v>9</v>
      </c>
      <c r="O15" s="15">
        <f t="shared" si="3"/>
        <v>3</v>
      </c>
      <c r="P15" s="19"/>
      <c r="Q15" s="59">
        <v>2</v>
      </c>
      <c r="R15" s="15">
        <f t="shared" si="4"/>
        <v>10</v>
      </c>
      <c r="S15" s="14"/>
      <c r="T15" s="15">
        <f t="shared" si="5"/>
        <v>3</v>
      </c>
      <c r="U15" s="17">
        <f t="shared" si="0"/>
        <v>39</v>
      </c>
      <c r="V15" s="19"/>
      <c r="W15" s="96" t="s">
        <v>466</v>
      </c>
    </row>
    <row r="16" spans="1:23" s="18" customFormat="1" ht="16.5">
      <c r="A16" s="11">
        <v>235</v>
      </c>
      <c r="B16" s="12" t="s">
        <v>196</v>
      </c>
      <c r="C16" s="13" t="s">
        <v>191</v>
      </c>
      <c r="D16" s="19"/>
      <c r="E16" s="11">
        <v>2</v>
      </c>
      <c r="F16" s="15">
        <f>+IF(E16=1,11)+IF(E16=2,10)+IF(E16=3,9)+IF(E16=4,8)+IF(E16=5,7)+IF(E16=6,6)+IF(E16=7,5)+IF(E16=8,4)+IF(E16=9,3)+IF(E16=10,2)+IF(E16=11,1)</f>
        <v>10</v>
      </c>
      <c r="G16" s="19"/>
      <c r="H16" s="11">
        <v>5</v>
      </c>
      <c r="I16" s="15">
        <f t="shared" si="1"/>
        <v>7</v>
      </c>
      <c r="J16" s="19"/>
      <c r="K16" s="63">
        <v>4</v>
      </c>
      <c r="L16" s="15">
        <f t="shared" si="2"/>
        <v>8</v>
      </c>
      <c r="M16" s="19"/>
      <c r="N16" s="59">
        <v>2</v>
      </c>
      <c r="O16" s="15">
        <f t="shared" si="3"/>
        <v>10</v>
      </c>
      <c r="P16" s="19"/>
      <c r="Q16" s="59">
        <v>5</v>
      </c>
      <c r="R16" s="15">
        <f t="shared" si="4"/>
        <v>7</v>
      </c>
      <c r="S16" s="14"/>
      <c r="T16" s="15">
        <f t="shared" si="5"/>
        <v>7</v>
      </c>
      <c r="U16" s="17">
        <f t="shared" si="0"/>
        <v>35</v>
      </c>
      <c r="V16" s="19"/>
      <c r="W16" s="96" t="s">
        <v>467</v>
      </c>
    </row>
    <row r="17" spans="1:22" s="18" customFormat="1" ht="16.5">
      <c r="A17" s="11">
        <v>104</v>
      </c>
      <c r="B17" s="12" t="s">
        <v>231</v>
      </c>
      <c r="C17" s="13" t="s">
        <v>214</v>
      </c>
      <c r="D17" s="19"/>
      <c r="E17" s="11">
        <v>4</v>
      </c>
      <c r="F17" s="15">
        <f>+IF(E17=1,11)+IF(E17=2,10)+IF(E17=3,9)+IF(E17=4,8)+IF(E17=5,7)+IF(E17=6,6)+IF(E17=7,5)+IF(E17=8,4)+IF(E17=9,3)+IF(E17=10,2)+IF(E17=11,1)</f>
        <v>8</v>
      </c>
      <c r="G17" s="19"/>
      <c r="H17" s="11">
        <v>4</v>
      </c>
      <c r="I17" s="15">
        <v>8</v>
      </c>
      <c r="J17" s="19"/>
      <c r="K17" s="63">
        <v>5</v>
      </c>
      <c r="L17" s="15">
        <v>6.5</v>
      </c>
      <c r="M17" s="19"/>
      <c r="N17" s="59">
        <v>5</v>
      </c>
      <c r="O17" s="15">
        <f t="shared" si="3"/>
        <v>7</v>
      </c>
      <c r="P17" s="19"/>
      <c r="Q17" s="59">
        <v>4</v>
      </c>
      <c r="R17" s="15">
        <f t="shared" si="4"/>
        <v>8</v>
      </c>
      <c r="S17" s="14"/>
      <c r="T17" s="15">
        <f t="shared" si="5"/>
        <v>6.5</v>
      </c>
      <c r="U17" s="17">
        <f t="shared" si="0"/>
        <v>31</v>
      </c>
      <c r="V17" s="19"/>
    </row>
    <row r="18" spans="1:22" s="18" customFormat="1" ht="16.5">
      <c r="A18" s="11">
        <v>81</v>
      </c>
      <c r="B18" s="12" t="s">
        <v>261</v>
      </c>
      <c r="C18" s="13" t="s">
        <v>257</v>
      </c>
      <c r="D18" s="19"/>
      <c r="E18" s="11">
        <v>5</v>
      </c>
      <c r="F18" s="15">
        <v>6.5</v>
      </c>
      <c r="G18" s="19"/>
      <c r="H18" s="11">
        <v>3</v>
      </c>
      <c r="I18" s="15">
        <f t="shared" si="1"/>
        <v>9</v>
      </c>
      <c r="J18" s="19"/>
      <c r="K18" s="63">
        <v>3</v>
      </c>
      <c r="L18" s="15">
        <f t="shared" si="2"/>
        <v>9</v>
      </c>
      <c r="M18" s="19"/>
      <c r="N18" s="59">
        <v>3</v>
      </c>
      <c r="O18" s="15">
        <f t="shared" si="3"/>
        <v>9</v>
      </c>
      <c r="P18" s="19"/>
      <c r="Q18" s="59">
        <v>6</v>
      </c>
      <c r="R18" s="15">
        <f t="shared" si="4"/>
        <v>6</v>
      </c>
      <c r="S18" s="14"/>
      <c r="T18" s="15">
        <f t="shared" si="5"/>
        <v>6</v>
      </c>
      <c r="U18" s="17">
        <f t="shared" si="0"/>
        <v>33.5</v>
      </c>
      <c r="V18" s="19"/>
    </row>
    <row r="19" spans="1:22" s="18" customFormat="1" ht="16.5">
      <c r="A19" s="11">
        <v>219</v>
      </c>
      <c r="B19" s="12" t="s">
        <v>274</v>
      </c>
      <c r="C19" s="13" t="s">
        <v>266</v>
      </c>
      <c r="D19" s="19"/>
      <c r="E19" s="11" t="s">
        <v>383</v>
      </c>
      <c r="F19" s="15" t="s">
        <v>381</v>
      </c>
      <c r="G19" s="19"/>
      <c r="H19" s="11" t="s">
        <v>383</v>
      </c>
      <c r="I19" s="15" t="s">
        <v>381</v>
      </c>
      <c r="J19" s="19"/>
      <c r="K19" s="59" t="s">
        <v>383</v>
      </c>
      <c r="L19" s="15" t="s">
        <v>381</v>
      </c>
      <c r="M19" s="19"/>
      <c r="N19" s="61" t="s">
        <v>383</v>
      </c>
      <c r="O19" s="15" t="s">
        <v>381</v>
      </c>
      <c r="P19" s="19"/>
      <c r="Q19" s="61" t="s">
        <v>383</v>
      </c>
      <c r="R19" s="15" t="s">
        <v>381</v>
      </c>
      <c r="S19" s="14"/>
      <c r="T19" s="15">
        <f t="shared" si="5"/>
        <v>0</v>
      </c>
      <c r="U19" s="17">
        <f t="shared" si="0"/>
        <v>0</v>
      </c>
      <c r="V19" s="19"/>
    </row>
    <row r="20" spans="1:22" s="18" customFormat="1" ht="16.5">
      <c r="A20" s="11">
        <v>130</v>
      </c>
      <c r="B20" s="12" t="s">
        <v>302</v>
      </c>
      <c r="C20" s="13" t="s">
        <v>298</v>
      </c>
      <c r="D20" s="19"/>
      <c r="E20" s="11">
        <v>7</v>
      </c>
      <c r="F20" s="15">
        <v>4.5</v>
      </c>
      <c r="G20" s="19"/>
      <c r="H20" s="11">
        <v>9</v>
      </c>
      <c r="I20" s="15">
        <f t="shared" si="1"/>
        <v>3</v>
      </c>
      <c r="J20" s="19"/>
      <c r="K20" s="60">
        <v>9</v>
      </c>
      <c r="L20" s="15">
        <f t="shared" si="2"/>
        <v>3</v>
      </c>
      <c r="M20" s="19"/>
      <c r="N20" s="60">
        <v>8</v>
      </c>
      <c r="O20" s="15">
        <f t="shared" si="3"/>
        <v>4</v>
      </c>
      <c r="P20" s="19"/>
      <c r="Q20" s="60">
        <v>9</v>
      </c>
      <c r="R20" s="15">
        <f t="shared" si="4"/>
        <v>3</v>
      </c>
      <c r="S20" s="14"/>
      <c r="T20" s="15">
        <f t="shared" si="5"/>
        <v>3</v>
      </c>
      <c r="U20" s="17">
        <f t="shared" si="0"/>
        <v>14.5</v>
      </c>
      <c r="V20" s="19"/>
    </row>
    <row r="21" spans="1:22" s="18" customFormat="1" ht="16.5">
      <c r="A21" s="11">
        <v>139</v>
      </c>
      <c r="B21" s="12" t="s">
        <v>303</v>
      </c>
      <c r="C21" s="13" t="s">
        <v>298</v>
      </c>
      <c r="D21" s="19"/>
      <c r="E21" s="11">
        <v>9</v>
      </c>
      <c r="F21" s="15">
        <v>2.5</v>
      </c>
      <c r="G21" s="19"/>
      <c r="H21" s="11">
        <v>8</v>
      </c>
      <c r="I21" s="15">
        <v>4</v>
      </c>
      <c r="J21" s="19"/>
      <c r="K21" s="60">
        <v>5</v>
      </c>
      <c r="L21" s="15">
        <v>6.5</v>
      </c>
      <c r="M21" s="19"/>
      <c r="N21" s="60">
        <v>6</v>
      </c>
      <c r="O21" s="15">
        <f t="shared" si="3"/>
        <v>6</v>
      </c>
      <c r="P21" s="19"/>
      <c r="Q21" s="60">
        <v>7</v>
      </c>
      <c r="R21" s="15">
        <f t="shared" si="4"/>
        <v>5</v>
      </c>
      <c r="S21" s="14"/>
      <c r="T21" s="15">
        <f t="shared" si="5"/>
        <v>2.5</v>
      </c>
      <c r="U21" s="17">
        <f t="shared" si="0"/>
        <v>21.5</v>
      </c>
      <c r="V21" s="19"/>
    </row>
    <row r="22" spans="1:22" s="18" customFormat="1" ht="16.5">
      <c r="A22" s="11">
        <v>92</v>
      </c>
      <c r="B22" s="12" t="s">
        <v>344</v>
      </c>
      <c r="C22" s="13" t="s">
        <v>332</v>
      </c>
      <c r="D22" s="19"/>
      <c r="E22" s="11">
        <v>7</v>
      </c>
      <c r="F22" s="15">
        <v>4.5</v>
      </c>
      <c r="G22" s="19"/>
      <c r="H22" s="11">
        <v>6</v>
      </c>
      <c r="I22" s="15">
        <v>6</v>
      </c>
      <c r="J22" s="19"/>
      <c r="K22" s="60">
        <v>7</v>
      </c>
      <c r="L22" s="15">
        <v>4.5</v>
      </c>
      <c r="M22" s="19"/>
      <c r="N22" s="60">
        <v>4</v>
      </c>
      <c r="O22" s="15">
        <f t="shared" si="3"/>
        <v>8</v>
      </c>
      <c r="P22" s="19"/>
      <c r="Q22" s="60">
        <v>3</v>
      </c>
      <c r="R22" s="15">
        <f t="shared" si="4"/>
        <v>9</v>
      </c>
      <c r="S22" s="14"/>
      <c r="T22" s="15">
        <f t="shared" si="5"/>
        <v>4.5</v>
      </c>
      <c r="U22" s="17">
        <f t="shared" si="0"/>
        <v>27.5</v>
      </c>
      <c r="V22" s="19"/>
    </row>
    <row r="23" spans="1:22" ht="16.5">
      <c r="A23" s="11">
        <v>214</v>
      </c>
      <c r="B23" s="12" t="s">
        <v>347</v>
      </c>
      <c r="C23" s="13" t="s">
        <v>346</v>
      </c>
      <c r="D23" s="19"/>
      <c r="E23" s="11">
        <v>5</v>
      </c>
      <c r="F23" s="15">
        <v>6.5</v>
      </c>
      <c r="G23" s="19"/>
      <c r="H23" s="11">
        <v>7</v>
      </c>
      <c r="I23" s="15">
        <v>5</v>
      </c>
      <c r="J23" s="19"/>
      <c r="K23" s="60">
        <v>7</v>
      </c>
      <c r="L23" s="15">
        <v>4.5</v>
      </c>
      <c r="M23" s="19"/>
      <c r="N23" s="60">
        <v>7</v>
      </c>
      <c r="O23" s="15">
        <f t="shared" si="3"/>
        <v>5</v>
      </c>
      <c r="P23" s="19"/>
      <c r="Q23" s="60">
        <v>8</v>
      </c>
      <c r="R23" s="15">
        <f t="shared" si="4"/>
        <v>4</v>
      </c>
      <c r="S23" s="14"/>
      <c r="T23" s="15">
        <f t="shared" si="5"/>
        <v>4</v>
      </c>
      <c r="U23" s="17">
        <f t="shared" si="0"/>
        <v>21</v>
      </c>
      <c r="V23" s="19"/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A12">
      <selection activeCell="N33" sqref="N3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20" width="3.140625" style="0" customWidth="1"/>
    <col min="21" max="21" width="12.00390625" style="0" customWidth="1"/>
    <col min="23" max="23" width="5.57421875" style="0" customWidth="1"/>
  </cols>
  <sheetData>
    <row r="1" spans="1:23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"/>
    </row>
    <row r="2" spans="1:23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2"/>
      <c r="V2" s="1"/>
      <c r="W2" s="1"/>
    </row>
    <row r="3" spans="1:23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4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4"/>
      <c r="W5" s="1"/>
    </row>
    <row r="6" spans="1:2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thickBot="1" thickTop="1">
      <c r="A7" s="118" t="s">
        <v>199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W8" s="4"/>
    </row>
    <row r="9" spans="1:23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4"/>
      <c r="W9" s="1"/>
    </row>
    <row r="10" spans="1:23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5"/>
      <c r="U10" s="136" t="s">
        <v>62</v>
      </c>
      <c r="V10" s="103" t="s">
        <v>4</v>
      </c>
      <c r="W10" s="135"/>
    </row>
    <row r="11" spans="1:23" ht="15.75" thickBot="1">
      <c r="A11" s="103"/>
      <c r="B11" s="106"/>
      <c r="C11" s="103"/>
      <c r="D11" s="109"/>
      <c r="E11" s="116" t="s">
        <v>387</v>
      </c>
      <c r="F11" s="117"/>
      <c r="G11" s="6"/>
      <c r="H11" s="116" t="s">
        <v>398</v>
      </c>
      <c r="I11" s="117"/>
      <c r="J11" s="5"/>
      <c r="K11" s="116" t="s">
        <v>404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5"/>
      <c r="U11" s="137"/>
      <c r="V11" s="103"/>
      <c r="W11" s="109"/>
    </row>
    <row r="12" spans="1:23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0"/>
      <c r="U12" s="138"/>
      <c r="V12" s="104"/>
      <c r="W12" s="110"/>
    </row>
    <row r="13" spans="1:23" s="18" customFormat="1" ht="16.5">
      <c r="A13" s="11">
        <v>238</v>
      </c>
      <c r="B13" s="12" t="s">
        <v>200</v>
      </c>
      <c r="C13" s="13" t="s">
        <v>197</v>
      </c>
      <c r="D13" s="14"/>
      <c r="E13" s="15">
        <v>2</v>
      </c>
      <c r="F13" s="15">
        <f>+IF(E13=1,3)+IF(E13=2,2)+IF(E13=3,1)</f>
        <v>2</v>
      </c>
      <c r="G13" s="14"/>
      <c r="H13" s="15">
        <v>2</v>
      </c>
      <c r="I13" s="15">
        <f>+IF(H13=1,3)+IF(H13=2,2)+IF(H13=3,1)</f>
        <v>2</v>
      </c>
      <c r="J13" s="14"/>
      <c r="K13" s="16">
        <v>2</v>
      </c>
      <c r="L13" s="15">
        <f>+IF(K13=1,3)+IF(K13=2,2)+IF(K13=3,1)</f>
        <v>2</v>
      </c>
      <c r="M13" s="14"/>
      <c r="N13" s="15">
        <v>2</v>
      </c>
      <c r="O13" s="15">
        <f>+IF(N13=1,3)+IF(N13=2,2)+IF(N13=3,1)</f>
        <v>2</v>
      </c>
      <c r="P13" s="14"/>
      <c r="Q13" s="15">
        <v>2</v>
      </c>
      <c r="R13" s="15">
        <f>+IF(Q13=1,3)+IF(Q13=2,2)+IF(Q13=3,1)</f>
        <v>2</v>
      </c>
      <c r="S13" s="14"/>
      <c r="T13" s="14"/>
      <c r="U13" s="15">
        <f>MIN(F13,I13,L13,O13,R13)</f>
        <v>2</v>
      </c>
      <c r="V13" s="17">
        <f>SUM(F13,I13,L13,O13,R13)-U13</f>
        <v>8</v>
      </c>
      <c r="W13" s="14"/>
    </row>
    <row r="14" spans="1:23" ht="16.5">
      <c r="A14" s="11">
        <v>73</v>
      </c>
      <c r="B14" s="12" t="s">
        <v>238</v>
      </c>
      <c r="C14" s="13" t="s">
        <v>232</v>
      </c>
      <c r="D14" s="14"/>
      <c r="E14" s="15">
        <v>1</v>
      </c>
      <c r="F14" s="15">
        <f>+IF(E14=1,3)+IF(E14=2,2)+IF(E14=3,1)</f>
        <v>3</v>
      </c>
      <c r="G14" s="14"/>
      <c r="H14" s="15">
        <v>1</v>
      </c>
      <c r="I14" s="15">
        <f>+IF(H14=1,3)+IF(H14=2,2)+IF(H14=3,1)</f>
        <v>3</v>
      </c>
      <c r="J14" s="14"/>
      <c r="K14" s="16">
        <v>1</v>
      </c>
      <c r="L14" s="15">
        <f>+IF(K14=1,3)+IF(K14=2,2)+IF(K14=3,1)</f>
        <v>3</v>
      </c>
      <c r="M14" s="14"/>
      <c r="N14" s="15">
        <v>1</v>
      </c>
      <c r="O14" s="15">
        <f>+IF(N14=1,3)+IF(N14=2,2)+IF(N14=3,1)</f>
        <v>3</v>
      </c>
      <c r="P14" s="14"/>
      <c r="Q14" s="15">
        <v>1</v>
      </c>
      <c r="R14" s="15">
        <f>+IF(Q14=1,3)+IF(Q14=2,2)+IF(Q14=3,1)</f>
        <v>3</v>
      </c>
      <c r="S14" s="14"/>
      <c r="T14" s="14"/>
      <c r="U14" s="15">
        <v>3</v>
      </c>
      <c r="V14" s="17">
        <f>SUM(F14,I14,L14,O14,R14)-U14</f>
        <v>12</v>
      </c>
      <c r="W14" s="14"/>
    </row>
    <row r="15" spans="1:23" ht="16.5">
      <c r="A15" s="11">
        <v>28</v>
      </c>
      <c r="B15" s="12" t="s">
        <v>104</v>
      </c>
      <c r="C15" s="13" t="s">
        <v>75</v>
      </c>
      <c r="D15" s="14"/>
      <c r="E15" s="15">
        <v>3</v>
      </c>
      <c r="F15" s="15">
        <f>+IF(E15=1,3)+IF(E15=2,2)+IF(E15=3,1)</f>
        <v>1</v>
      </c>
      <c r="G15" s="14"/>
      <c r="H15" s="15">
        <v>3</v>
      </c>
      <c r="I15" s="15">
        <f>+IF(H15=1,3)+IF(H15=2,2)+IF(H15=3,1)</f>
        <v>1</v>
      </c>
      <c r="J15" s="14"/>
      <c r="K15" s="16">
        <v>3</v>
      </c>
      <c r="L15" s="15">
        <f>+IF(K15=1,3)+IF(K15=2,2)+IF(K15=3,1)</f>
        <v>1</v>
      </c>
      <c r="M15" s="14"/>
      <c r="N15" s="15" t="s">
        <v>383</v>
      </c>
      <c r="O15" s="15" t="s">
        <v>381</v>
      </c>
      <c r="P15" s="14"/>
      <c r="Q15" s="15">
        <v>3</v>
      </c>
      <c r="R15" s="15">
        <f>+IF(Q15=1,3)+IF(Q15=2,2)+IF(Q15=3,1)</f>
        <v>1</v>
      </c>
      <c r="S15" s="14"/>
      <c r="T15" s="14"/>
      <c r="U15" s="15">
        <v>1</v>
      </c>
      <c r="V15" s="17">
        <f>SUM(F15,I15,L15,O15,R15)-U15</f>
        <v>3</v>
      </c>
      <c r="W15" s="14"/>
    </row>
  </sheetData>
  <sheetProtection/>
  <mergeCells count="23">
    <mergeCell ref="W10:W12"/>
    <mergeCell ref="E11:F11"/>
    <mergeCell ref="H11:I11"/>
    <mergeCell ref="K11:L11"/>
    <mergeCell ref="N11:O11"/>
    <mergeCell ref="Q10:R10"/>
    <mergeCell ref="Q11:R11"/>
    <mergeCell ref="K10:L10"/>
    <mergeCell ref="C1:V1"/>
    <mergeCell ref="C2:O2"/>
    <mergeCell ref="C3:V3"/>
    <mergeCell ref="C5:V5"/>
    <mergeCell ref="A7:L7"/>
    <mergeCell ref="V10:V12"/>
    <mergeCell ref="E8:V9"/>
    <mergeCell ref="A10:A12"/>
    <mergeCell ref="B10:B12"/>
    <mergeCell ref="C10:C12"/>
    <mergeCell ref="D10:D12"/>
    <mergeCell ref="E10:F10"/>
    <mergeCell ref="H10:I10"/>
    <mergeCell ref="U10:U12"/>
    <mergeCell ref="N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U13" sqref="U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175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397</v>
      </c>
      <c r="I11" s="117"/>
      <c r="J11" s="5"/>
      <c r="K11" s="116" t="s">
        <v>408</v>
      </c>
      <c r="L11" s="117"/>
      <c r="M11" s="5"/>
      <c r="N11" s="139" t="s">
        <v>421</v>
      </c>
      <c r="O11" s="140"/>
      <c r="P11" s="5"/>
      <c r="Q11" s="139" t="s">
        <v>391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250</v>
      </c>
      <c r="B13" s="12" t="s">
        <v>176</v>
      </c>
      <c r="C13" s="13" t="s">
        <v>172</v>
      </c>
      <c r="D13" s="14"/>
      <c r="E13" s="15">
        <v>1</v>
      </c>
      <c r="F13" s="15">
        <f>+IF(E13=1,1)+IF(E13=2,0)</f>
        <v>1</v>
      </c>
      <c r="G13" s="14"/>
      <c r="H13" s="15">
        <v>1</v>
      </c>
      <c r="I13" s="15">
        <f>+IF(H13=1,1)+IF(H13=2,0)</f>
        <v>1</v>
      </c>
      <c r="J13" s="14"/>
      <c r="K13" s="16">
        <v>1</v>
      </c>
      <c r="L13" s="15">
        <f>+IF(K13=1,1)+IF(K13=2,0)</f>
        <v>1</v>
      </c>
      <c r="M13" s="14"/>
      <c r="N13" s="15">
        <v>1</v>
      </c>
      <c r="O13" s="15">
        <f>+IF(N13=1,1)+IF(N13=2,0)</f>
        <v>1</v>
      </c>
      <c r="P13" s="14"/>
      <c r="Q13" s="15">
        <v>1</v>
      </c>
      <c r="R13" s="15">
        <f>+IF(Q13=1,1)+IF(Q13=2,0)</f>
        <v>1</v>
      </c>
      <c r="S13" s="14"/>
      <c r="T13" s="15">
        <f>MIN(F13,I13,L13,O13,R13)</f>
        <v>1</v>
      </c>
      <c r="U13" s="17">
        <f>SUM(F13,I13,L13,O13,R13)-T13</f>
        <v>4</v>
      </c>
      <c r="V13" s="14"/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275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397</v>
      </c>
      <c r="I11" s="117"/>
      <c r="J11" s="5"/>
      <c r="K11" s="116" t="s">
        <v>391</v>
      </c>
      <c r="L11" s="117"/>
      <c r="M11" s="5"/>
      <c r="N11" s="139" t="s">
        <v>421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46</v>
      </c>
      <c r="B13" s="22" t="s">
        <v>276</v>
      </c>
      <c r="C13" s="13" t="s">
        <v>266</v>
      </c>
      <c r="D13" s="14"/>
      <c r="E13" s="15">
        <v>1</v>
      </c>
      <c r="F13" s="15">
        <f>+IF(E13=1,1)+IF(E13=2,0)</f>
        <v>1</v>
      </c>
      <c r="G13" s="14"/>
      <c r="H13" s="15">
        <v>1</v>
      </c>
      <c r="I13" s="15">
        <f>+IF(H13=1,1)+IF(H13=2,0)</f>
        <v>1</v>
      </c>
      <c r="J13" s="14"/>
      <c r="K13" s="16">
        <v>1</v>
      </c>
      <c r="L13" s="15">
        <f>+IF(K13=1,1)+IF(K13=2,0)</f>
        <v>1</v>
      </c>
      <c r="M13" s="14"/>
      <c r="N13" s="15">
        <v>1</v>
      </c>
      <c r="O13" s="15">
        <f>+IF(N13=1,1)+IF(N13=2,0)</f>
        <v>1</v>
      </c>
      <c r="P13" s="14"/>
      <c r="Q13" s="15">
        <v>1</v>
      </c>
      <c r="R13" s="15">
        <f>+IF(Q13=1,1)+IF(Q13=2,0)</f>
        <v>1</v>
      </c>
      <c r="S13" s="14"/>
      <c r="T13" s="15">
        <f>MIN(F13,I13,L13,O13,R13)</f>
        <v>1</v>
      </c>
      <c r="U13" s="17">
        <f>SUM(F13,I13,L13,O13,R13)-T13</f>
        <v>4</v>
      </c>
      <c r="V13" s="14"/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1">
      <selection activeCell="M6" sqref="M6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300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391</v>
      </c>
      <c r="F11" s="117"/>
      <c r="G11" s="6"/>
      <c r="H11" s="116" t="s">
        <v>388</v>
      </c>
      <c r="I11" s="117"/>
      <c r="J11" s="5"/>
      <c r="K11" s="116" t="s">
        <v>405</v>
      </c>
      <c r="L11" s="117"/>
      <c r="M11" s="5"/>
      <c r="N11" s="139" t="s">
        <v>391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2" s="18" customFormat="1" ht="16.5">
      <c r="A13" s="11">
        <v>138</v>
      </c>
      <c r="B13" s="22" t="s">
        <v>301</v>
      </c>
      <c r="C13" s="13" t="s">
        <v>298</v>
      </c>
      <c r="D13" s="14"/>
      <c r="E13" s="15">
        <v>1</v>
      </c>
      <c r="F13" s="15">
        <v>10</v>
      </c>
      <c r="G13" s="14"/>
      <c r="H13" s="15">
        <v>1</v>
      </c>
      <c r="I13" s="15">
        <v>10</v>
      </c>
      <c r="J13" s="14"/>
      <c r="K13" s="16">
        <v>1</v>
      </c>
      <c r="L13" s="15">
        <v>10</v>
      </c>
      <c r="M13" s="14"/>
      <c r="N13" s="15">
        <v>1</v>
      </c>
      <c r="O13" s="15">
        <f>+IF(N13=1,10)+IF(N13=2,8)+IF(N13=3,6)+IF(N13=4,4)+IF(N13=5,3)</f>
        <v>10</v>
      </c>
      <c r="P13" s="14"/>
      <c r="Q13" s="15">
        <v>1</v>
      </c>
      <c r="R13" s="15">
        <f>+IF(Q13=1,10)+IF(Q13=2,8)+IF(Q13=3,6)+IF(Q13=4,4)+IF(Q13=5,3)</f>
        <v>10</v>
      </c>
      <c r="S13" s="14"/>
      <c r="T13" s="15">
        <f>MIN(F13,I13,L13,O13,R13)</f>
        <v>10</v>
      </c>
      <c r="U13" s="17">
        <f>SUM(F13,I13,L13,O13,R13)-T13</f>
        <v>40</v>
      </c>
      <c r="V13" s="14"/>
    </row>
    <row r="15" ht="15.75" thickBot="1"/>
    <row r="16" spans="1:22" ht="16.5" thickBot="1" thickTop="1">
      <c r="A16" s="118" t="s">
        <v>392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Top="1">
      <c r="A17" s="3"/>
      <c r="B17" s="4"/>
      <c r="C17" s="4"/>
      <c r="D17" s="4"/>
      <c r="E17" s="128" t="s">
        <v>10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4"/>
    </row>
    <row r="18" spans="1:22" ht="15.75" thickBot="1">
      <c r="A18" s="1"/>
      <c r="B18" s="1"/>
      <c r="C18" s="1"/>
      <c r="D18" s="1"/>
      <c r="E18" s="14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  <c r="V18" s="1"/>
    </row>
    <row r="19" spans="1:22" ht="16.5" thickBot="1" thickTop="1">
      <c r="A19" s="102" t="s">
        <v>0</v>
      </c>
      <c r="B19" s="105" t="s">
        <v>1</v>
      </c>
      <c r="C19" s="102" t="s">
        <v>2</v>
      </c>
      <c r="D19" s="135"/>
      <c r="E19" s="111" t="s">
        <v>3</v>
      </c>
      <c r="F19" s="112"/>
      <c r="G19" s="5"/>
      <c r="H19" s="111" t="s">
        <v>3</v>
      </c>
      <c r="I19" s="112"/>
      <c r="J19" s="5"/>
      <c r="K19" s="111" t="s">
        <v>3</v>
      </c>
      <c r="L19" s="112"/>
      <c r="M19" s="5"/>
      <c r="N19" s="111" t="s">
        <v>3</v>
      </c>
      <c r="O19" s="112"/>
      <c r="P19" s="5"/>
      <c r="Q19" s="111" t="s">
        <v>3</v>
      </c>
      <c r="R19" s="112"/>
      <c r="S19" s="5"/>
      <c r="T19" s="136" t="s">
        <v>62</v>
      </c>
      <c r="U19" s="103" t="s">
        <v>4</v>
      </c>
      <c r="V19" s="135"/>
    </row>
    <row r="20" spans="1:22" ht="15.75" thickBot="1">
      <c r="A20" s="103"/>
      <c r="B20" s="106"/>
      <c r="C20" s="103"/>
      <c r="D20" s="109"/>
      <c r="E20" s="116" t="s">
        <v>391</v>
      </c>
      <c r="F20" s="117"/>
      <c r="G20" s="6"/>
      <c r="H20" s="116" t="s">
        <v>387</v>
      </c>
      <c r="I20" s="117"/>
      <c r="J20" s="5"/>
      <c r="K20" s="116" t="s">
        <v>405</v>
      </c>
      <c r="L20" s="117"/>
      <c r="M20" s="5"/>
      <c r="N20" s="139" t="s">
        <v>391</v>
      </c>
      <c r="O20" s="140"/>
      <c r="P20" s="5"/>
      <c r="Q20" s="139"/>
      <c r="R20" s="140"/>
      <c r="S20" s="5"/>
      <c r="T20" s="137"/>
      <c r="U20" s="103"/>
      <c r="V20" s="109"/>
    </row>
    <row r="21" spans="1:22" ht="15.75" thickBot="1">
      <c r="A21" s="104"/>
      <c r="B21" s="107"/>
      <c r="C21" s="104"/>
      <c r="D21" s="110"/>
      <c r="E21" s="7" t="s">
        <v>5</v>
      </c>
      <c r="F21" s="8" t="s">
        <v>6</v>
      </c>
      <c r="G21" s="9"/>
      <c r="H21" s="7" t="s">
        <v>5</v>
      </c>
      <c r="I21" s="8" t="s">
        <v>6</v>
      </c>
      <c r="J21" s="9"/>
      <c r="K21" s="7" t="s">
        <v>5</v>
      </c>
      <c r="L21" s="8" t="s">
        <v>6</v>
      </c>
      <c r="M21" s="10"/>
      <c r="N21" s="7" t="s">
        <v>5</v>
      </c>
      <c r="O21" s="8" t="s">
        <v>6</v>
      </c>
      <c r="P21" s="10"/>
      <c r="Q21" s="7" t="s">
        <v>5</v>
      </c>
      <c r="R21" s="8" t="s">
        <v>6</v>
      </c>
      <c r="S21" s="10"/>
      <c r="T21" s="138"/>
      <c r="U21" s="104"/>
      <c r="V21" s="110"/>
    </row>
    <row r="22" spans="1:22" ht="16.5">
      <c r="A22" s="11">
        <v>39</v>
      </c>
      <c r="B22" s="22" t="s">
        <v>393</v>
      </c>
      <c r="C22" s="13" t="s">
        <v>395</v>
      </c>
      <c r="D22" s="14"/>
      <c r="E22" s="15">
        <v>1</v>
      </c>
      <c r="F22" s="15">
        <f>+IF(E22=1,10)+IF(E22=2,8)+IF(E22=3,6)+IF(E22=4,4)+IF(E22=5,3)</f>
        <v>10</v>
      </c>
      <c r="G22" s="14"/>
      <c r="H22" s="15">
        <v>1</v>
      </c>
      <c r="I22" s="15">
        <f>+IF(H22=1,10)+IF(H22=2,8)+IF(H22=3,6)+IF(H22=4,4)+IF(H22=5,3)</f>
        <v>10</v>
      </c>
      <c r="J22" s="14"/>
      <c r="K22" s="16">
        <v>1</v>
      </c>
      <c r="L22" s="15">
        <f>+IF(K22=1,10)+IF(K22=2,8)+IF(K22=3,6)+IF(K22=4,4)+IF(K22=5,3)</f>
        <v>10</v>
      </c>
      <c r="M22" s="14"/>
      <c r="N22" s="15">
        <v>1</v>
      </c>
      <c r="O22" s="15">
        <f>+IF(N22=1,10)+IF(N22=2,8)+IF(N22=3,6)+IF(N22=4,4)+IF(N22=5,3)</f>
        <v>10</v>
      </c>
      <c r="P22" s="14"/>
      <c r="Q22" s="15">
        <v>1</v>
      </c>
      <c r="R22" s="15">
        <f>+IF(Q22=1,10)+IF(Q22=2,8)+IF(Q22=3,6)+IF(Q22=4,4)+IF(Q22=5,3)</f>
        <v>10</v>
      </c>
      <c r="S22" s="14"/>
      <c r="T22" s="15">
        <v>10</v>
      </c>
      <c r="U22" s="17">
        <f>SUM(F22,I22,L22,O22,R22)-T22</f>
        <v>40</v>
      </c>
      <c r="V22" s="14"/>
    </row>
    <row r="23" spans="1:22" ht="16.5">
      <c r="A23" s="11">
        <v>49</v>
      </c>
      <c r="B23" s="22" t="s">
        <v>394</v>
      </c>
      <c r="C23" s="13" t="s">
        <v>395</v>
      </c>
      <c r="D23" s="14"/>
      <c r="E23" s="15">
        <v>2</v>
      </c>
      <c r="F23" s="15">
        <f>+IF(E23=1,10)+IF(E23=2,8)+IF(E23=3,6)+IF(E23=4,4)+IF(E23=5,3)</f>
        <v>8</v>
      </c>
      <c r="G23" s="14"/>
      <c r="H23" s="15">
        <v>2</v>
      </c>
      <c r="I23" s="15">
        <f>+IF(H23=1,10)+IF(H23=2,8)+IF(H23=3,6)+IF(H23=4,4)+IF(H23=5,3)</f>
        <v>8</v>
      </c>
      <c r="J23" s="14"/>
      <c r="K23" s="16">
        <v>2</v>
      </c>
      <c r="L23" s="15">
        <f>+IF(K23=1,10)+IF(K23=2,8)+IF(K23=3,6)+IF(K23=4,4)+IF(K23=5,3)</f>
        <v>8</v>
      </c>
      <c r="M23" s="14"/>
      <c r="N23" s="15">
        <v>2</v>
      </c>
      <c r="O23" s="15">
        <f>+IF(N23=1,10)+IF(N23=2,8)+IF(N23=3,6)+IF(N23=4,4)+IF(N23=5,3)</f>
        <v>8</v>
      </c>
      <c r="P23" s="14"/>
      <c r="Q23" s="15">
        <v>2</v>
      </c>
      <c r="R23" s="15">
        <f>+IF(Q23=1,10)+IF(Q23=2,8)+IF(Q23=3,6)+IF(Q23=4,4)+IF(Q23=5,3)</f>
        <v>8</v>
      </c>
      <c r="S23" s="14"/>
      <c r="T23" s="15">
        <f>MIN(F23,I23,L23,O23,R14)</f>
        <v>8</v>
      </c>
      <c r="U23" s="17">
        <f>SUM(F23,I23,L23,O23,R23)-T23</f>
        <v>32</v>
      </c>
      <c r="V23" s="14"/>
    </row>
  </sheetData>
  <sheetProtection/>
  <mergeCells count="42">
    <mergeCell ref="A10:A12"/>
    <mergeCell ref="C1:U1"/>
    <mergeCell ref="C2:O2"/>
    <mergeCell ref="C3:U3"/>
    <mergeCell ref="C5:U5"/>
    <mergeCell ref="A7:L7"/>
    <mergeCell ref="E8:U9"/>
    <mergeCell ref="V10:V12"/>
    <mergeCell ref="E11:F11"/>
    <mergeCell ref="H11:I11"/>
    <mergeCell ref="K11:L11"/>
    <mergeCell ref="N11:O11"/>
    <mergeCell ref="Q10:R10"/>
    <mergeCell ref="Q11:R11"/>
    <mergeCell ref="N10:O10"/>
    <mergeCell ref="T10:T12"/>
    <mergeCell ref="U10:U12"/>
    <mergeCell ref="C19:C21"/>
    <mergeCell ref="D19:D21"/>
    <mergeCell ref="E19:F19"/>
    <mergeCell ref="B10:B12"/>
    <mergeCell ref="C10:C12"/>
    <mergeCell ref="D10:D12"/>
    <mergeCell ref="T19:T21"/>
    <mergeCell ref="U19:U21"/>
    <mergeCell ref="V19:V21"/>
    <mergeCell ref="E10:F10"/>
    <mergeCell ref="H10:I10"/>
    <mergeCell ref="K10:L10"/>
    <mergeCell ref="A16:L16"/>
    <mergeCell ref="E17:U18"/>
    <mergeCell ref="A19:A21"/>
    <mergeCell ref="B19:B21"/>
    <mergeCell ref="Q19:R19"/>
    <mergeCell ref="Q20:R20"/>
    <mergeCell ref="H19:I19"/>
    <mergeCell ref="K19:L19"/>
    <mergeCell ref="N19:O19"/>
    <mergeCell ref="E20:F20"/>
    <mergeCell ref="H20:I20"/>
    <mergeCell ref="K20:L20"/>
    <mergeCell ref="N20:O20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285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416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38</v>
      </c>
      <c r="B13" s="12" t="s">
        <v>286</v>
      </c>
      <c r="C13" s="13" t="s">
        <v>280</v>
      </c>
      <c r="D13" s="14"/>
      <c r="E13" s="15">
        <v>1</v>
      </c>
      <c r="F13" s="15">
        <f>+IF(E13=1,10)+IF(E13=2,8)+IF(E13=3,6)+IF(E13=4,4)+IF(E13=5,3)</f>
        <v>10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>
        <v>0</v>
      </c>
      <c r="O13" s="15">
        <f>+IF(N13=1,10)+IF(N13=2,8)+IF(N13=3,6)+IF(N13=4,4)+IF(N13=5,3)</f>
        <v>0</v>
      </c>
      <c r="P13" s="14"/>
      <c r="Q13" s="17">
        <f>SUM(F13,I13,L13,O13)</f>
        <v>20</v>
      </c>
      <c r="R13" s="14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6">
      <selection activeCell="Q23" sqref="O23:Q26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113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416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79</v>
      </c>
      <c r="B13" s="12" t="s">
        <v>114</v>
      </c>
      <c r="C13" s="13" t="s">
        <v>108</v>
      </c>
      <c r="D13" s="14"/>
      <c r="E13" s="15">
        <v>1</v>
      </c>
      <c r="F13" s="15">
        <f>+IF(E13=1,10)+IF(E13=2,8)+IF(E13=3,6)+IF(E13=4,4)+IF(E13=5,3)</f>
        <v>10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/>
      <c r="O13" s="15">
        <f>+IF(N13=1,10)+IF(N13=2,8)+IF(N13=3,6)+IF(N13=4,4)+IF(N13=5,3)</f>
        <v>0</v>
      </c>
      <c r="P13" s="14"/>
      <c r="Q13" s="17">
        <f>SUM(F13,I13,L13,O13)</f>
        <v>20</v>
      </c>
      <c r="R13" s="14"/>
    </row>
    <row r="14" spans="1:18" s="18" customFormat="1" ht="16.5">
      <c r="A14" s="11">
        <v>326</v>
      </c>
      <c r="B14" s="12" t="s">
        <v>185</v>
      </c>
      <c r="C14" s="13" t="s">
        <v>183</v>
      </c>
      <c r="D14" s="19"/>
      <c r="E14" s="11">
        <v>3</v>
      </c>
      <c r="F14" s="15">
        <f>+IF(E14=1,10)+IF(E14=2,8)+IF(E14=3,6)+IF(E14=4,4)+IF(E14=5,3)</f>
        <v>6</v>
      </c>
      <c r="G14" s="19"/>
      <c r="H14" s="11">
        <v>3</v>
      </c>
      <c r="I14" s="15">
        <f>+IF(H14=1,10)+IF(H14=2,8)+IF(H14=3,6)+IF(H14=4,4)+IF(H14=5,3)</f>
        <v>6</v>
      </c>
      <c r="J14" s="19"/>
      <c r="K14" s="20"/>
      <c r="L14" s="15">
        <f>+IF(K14=1,10)+IF(K14=2,8)+IF(K14=3,6)+IF(K14=4,4)+IF(K14=5,3)</f>
        <v>0</v>
      </c>
      <c r="M14" s="19"/>
      <c r="N14" s="11"/>
      <c r="O14" s="15">
        <f>+IF(N14=1,10)+IF(N14=2,8)+IF(N14=3,6)+IF(N14=4,4)+IF(N14=5,3)</f>
        <v>0</v>
      </c>
      <c r="P14" s="19"/>
      <c r="Q14" s="17">
        <f>SUM(F14,I14,L14,O14)</f>
        <v>12</v>
      </c>
      <c r="R14" s="19"/>
    </row>
    <row r="15" spans="1:18" s="18" customFormat="1" ht="16.5">
      <c r="A15" s="11">
        <v>315</v>
      </c>
      <c r="B15" s="12" t="s">
        <v>186</v>
      </c>
      <c r="C15" s="13" t="s">
        <v>183</v>
      </c>
      <c r="D15" s="19"/>
      <c r="E15" s="11">
        <v>2</v>
      </c>
      <c r="F15" s="15">
        <f>+IF(E15=1,10)+IF(E15=2,8)+IF(E15=3,6)+IF(E15=4,4)+IF(E15=5,3)</f>
        <v>8</v>
      </c>
      <c r="G15" s="19"/>
      <c r="H15" s="11">
        <v>2</v>
      </c>
      <c r="I15" s="15">
        <f>+IF(H15=1,10)+IF(H15=2,8)+IF(H15=3,6)+IF(H15=4,4)+IF(H15=5,3)</f>
        <v>8</v>
      </c>
      <c r="J15" s="19"/>
      <c r="K15" s="20"/>
      <c r="L15" s="15">
        <f>+IF(K15=1,10)+IF(K15=2,8)+IF(K15=3,6)+IF(K15=4,4)+IF(K15=5,3)</f>
        <v>0</v>
      </c>
      <c r="M15" s="19"/>
      <c r="N15" s="11"/>
      <c r="O15" s="15">
        <f>+IF(N15=1,10)+IF(N15=2,8)+IF(N15=3,6)+IF(N15=4,4)+IF(N15=5,3)</f>
        <v>0</v>
      </c>
      <c r="P15" s="19"/>
      <c r="Q15" s="17">
        <f>SUM(F15,I15,L15,O15)</f>
        <v>16</v>
      </c>
      <c r="R15" s="19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360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416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36</v>
      </c>
      <c r="B13" s="12" t="s">
        <v>368</v>
      </c>
      <c r="C13" s="13" t="s">
        <v>280</v>
      </c>
      <c r="D13" s="14"/>
      <c r="E13" s="15">
        <v>1</v>
      </c>
      <c r="F13" s="15">
        <f>+IF(E13=1,10)+IF(E13=2,8)+IF(E13=3,6)+IF(E13=4,4)+IF(E13=5,3)</f>
        <v>10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>
        <v>0</v>
      </c>
      <c r="O13" s="15">
        <f>+IF(N13=1,10)+IF(N13=2,8)+IF(N13=3,6)+IF(N13=4,4)+IF(N13=5,3)</f>
        <v>0</v>
      </c>
      <c r="P13" s="14"/>
      <c r="Q13" s="17">
        <f>SUM(F13,I13,L13,O13)</f>
        <v>20</v>
      </c>
      <c r="R13" s="14"/>
    </row>
  </sheetData>
  <sheetProtection/>
  <mergeCells count="20">
    <mergeCell ref="E10:F10"/>
    <mergeCell ref="H10:I10"/>
    <mergeCell ref="C1:Q1"/>
    <mergeCell ref="C2:O2"/>
    <mergeCell ref="C3:Q3"/>
    <mergeCell ref="C5:Q5"/>
    <mergeCell ref="A7:L7"/>
    <mergeCell ref="E8:Q9"/>
    <mergeCell ref="A10:A12"/>
    <mergeCell ref="B10:B12"/>
    <mergeCell ref="Q10:Q12"/>
    <mergeCell ref="R10:R12"/>
    <mergeCell ref="C10:C12"/>
    <mergeCell ref="D10:D12"/>
    <mergeCell ref="E11:F11"/>
    <mergeCell ref="H11:I11"/>
    <mergeCell ref="K11:L11"/>
    <mergeCell ref="N11:O11"/>
    <mergeCell ref="K10:L10"/>
    <mergeCell ref="N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360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390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208</v>
      </c>
      <c r="B13" s="12" t="s">
        <v>361</v>
      </c>
      <c r="C13" s="13" t="s">
        <v>346</v>
      </c>
      <c r="D13" s="14"/>
      <c r="E13" s="15">
        <v>1</v>
      </c>
      <c r="F13" s="15">
        <f>+IF(E13=1,10)+IF(E13=2,8)+IF(E13=3,6)+IF(E13=4,4)+IF(E13=5,3)</f>
        <v>10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>
        <v>0</v>
      </c>
      <c r="O13" s="15">
        <f>+IF(N13=1,10)+IF(N13=2,8)+IF(N13=3,6)+IF(N13=4,4)+IF(N13=5,3)</f>
        <v>0</v>
      </c>
      <c r="P13" s="14"/>
      <c r="Q13" s="17">
        <f>SUM(F13,I13,L13,O13)</f>
        <v>20</v>
      </c>
      <c r="R13" s="14"/>
    </row>
  </sheetData>
  <sheetProtection/>
  <mergeCells count="20">
    <mergeCell ref="E10:F10"/>
    <mergeCell ref="H10:I10"/>
    <mergeCell ref="C1:Q1"/>
    <mergeCell ref="C2:O2"/>
    <mergeCell ref="C3:Q3"/>
    <mergeCell ref="C5:Q5"/>
    <mergeCell ref="A7:L7"/>
    <mergeCell ref="E8:Q9"/>
    <mergeCell ref="A10:A12"/>
    <mergeCell ref="B10:B12"/>
    <mergeCell ref="Q10:Q12"/>
    <mergeCell ref="R10:R12"/>
    <mergeCell ref="C10:C12"/>
    <mergeCell ref="D10:D12"/>
    <mergeCell ref="E11:F11"/>
    <mergeCell ref="H11:I11"/>
    <mergeCell ref="K11:L11"/>
    <mergeCell ref="N11:O11"/>
    <mergeCell ref="K10:L10"/>
    <mergeCell ref="N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283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390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35</v>
      </c>
      <c r="B13" s="12" t="s">
        <v>284</v>
      </c>
      <c r="C13" s="13" t="s">
        <v>280</v>
      </c>
      <c r="D13" s="14"/>
      <c r="E13" s="15">
        <v>3</v>
      </c>
      <c r="F13" s="15">
        <f>+IF(E13=1,10)+IF(E13=2,8)+IF(E13=3,6)+IF(E13=4,4)+IF(E13=5,3)</f>
        <v>6</v>
      </c>
      <c r="G13" s="14"/>
      <c r="H13" s="15" t="s">
        <v>383</v>
      </c>
      <c r="I13" s="15">
        <f>+IF(H13=1,10)+IF(H13=2,8)+IF(H13=3,6)+IF(H13=4,4)+IF(H13=5,3)</f>
        <v>0</v>
      </c>
      <c r="J13" s="14"/>
      <c r="K13" s="16"/>
      <c r="L13" s="15">
        <f>+IF(K13=1,10)+IF(K13=2,8)+IF(K13=3,6)+IF(K13=4,4)+IF(K13=5,3)</f>
        <v>0</v>
      </c>
      <c r="M13" s="14"/>
      <c r="N13" s="15"/>
      <c r="O13" s="15">
        <f>+IF(N13=1,10)+IF(N13=2,8)+IF(N13=3,6)+IF(N13=4,4)+IF(N13=5,3)</f>
        <v>0</v>
      </c>
      <c r="P13" s="14"/>
      <c r="Q13" s="17">
        <f>SUM(F13,I13,L13,O13)</f>
        <v>6</v>
      </c>
      <c r="R13" s="14"/>
    </row>
    <row r="14" spans="1:18" s="18" customFormat="1" ht="16.5">
      <c r="A14" s="11">
        <v>218</v>
      </c>
      <c r="B14" s="12" t="s">
        <v>358</v>
      </c>
      <c r="C14" s="13" t="s">
        <v>346</v>
      </c>
      <c r="D14" s="19"/>
      <c r="E14" s="11">
        <v>4</v>
      </c>
      <c r="F14" s="15">
        <f>+IF(E14=1,10)+IF(E14=2,8)+IF(E14=3,6)+IF(E14=4,4)+IF(E14=5,3)</f>
        <v>4</v>
      </c>
      <c r="G14" s="19"/>
      <c r="H14" s="11">
        <v>3</v>
      </c>
      <c r="I14" s="15">
        <f>+IF(H14=1,10)+IF(H14=2,8)+IF(H14=3,6)+IF(H14=4,4)+IF(H14=5,3)</f>
        <v>6</v>
      </c>
      <c r="J14" s="19"/>
      <c r="K14" s="20"/>
      <c r="L14" s="15">
        <f>+IF(K14=1,10)+IF(K14=2,8)+IF(K14=3,6)+IF(K14=4,4)+IF(K14=5,3)</f>
        <v>0</v>
      </c>
      <c r="M14" s="19"/>
      <c r="N14" s="11"/>
      <c r="O14" s="15">
        <f>+IF(N14=1,10)+IF(N14=2,8)+IF(N14=3,6)+IF(N14=4,4)+IF(N14=5,3)</f>
        <v>0</v>
      </c>
      <c r="P14" s="19"/>
      <c r="Q14" s="17">
        <f>SUM(F14,I14,L14,O14)</f>
        <v>10</v>
      </c>
      <c r="R14" s="19"/>
    </row>
    <row r="15" spans="1:18" s="18" customFormat="1" ht="16.5">
      <c r="A15" s="11">
        <v>206</v>
      </c>
      <c r="B15" s="12" t="s">
        <v>359</v>
      </c>
      <c r="C15" s="13" t="s">
        <v>346</v>
      </c>
      <c r="D15" s="19"/>
      <c r="E15" s="11">
        <v>2</v>
      </c>
      <c r="F15" s="15">
        <f>+IF(E15=1,10)+IF(E15=2,8)+IF(E15=3,6)+IF(E15=4,4)+IF(E15=5,3)</f>
        <v>8</v>
      </c>
      <c r="G15" s="19"/>
      <c r="H15" s="11">
        <v>2</v>
      </c>
      <c r="I15" s="15">
        <f>+IF(H15=1,10)+IF(H15=2,8)+IF(H15=3,6)+IF(H15=4,4)+IF(H15=5,3)</f>
        <v>8</v>
      </c>
      <c r="J15" s="19"/>
      <c r="K15" s="20"/>
      <c r="L15" s="15">
        <f>+IF(K15=1,10)+IF(K15=2,8)+IF(K15=3,6)+IF(K15=4,4)+IF(K15=5,3)</f>
        <v>0</v>
      </c>
      <c r="M15" s="19"/>
      <c r="N15" s="11"/>
      <c r="O15" s="15">
        <f>+IF(N15=1,10)+IF(N15=2,8)+IF(N15=3,6)+IF(N15=4,4)+IF(N15=5,3)</f>
        <v>0</v>
      </c>
      <c r="P15" s="19"/>
      <c r="Q15" s="17">
        <f>SUM(F15,I15,L15,O15)</f>
        <v>16</v>
      </c>
      <c r="R15" s="19"/>
    </row>
    <row r="16" spans="1:18" ht="16.5">
      <c r="A16" s="11">
        <v>358</v>
      </c>
      <c r="B16" s="12" t="s">
        <v>366</v>
      </c>
      <c r="C16" s="13" t="s">
        <v>191</v>
      </c>
      <c r="D16" s="19"/>
      <c r="E16" s="11">
        <v>1</v>
      </c>
      <c r="F16" s="15">
        <f>+IF(E16=1,10)+IF(E16=2,8)+IF(E16=3,6)+IF(E16=4,4)+IF(E16=5,3)</f>
        <v>10</v>
      </c>
      <c r="G16" s="19"/>
      <c r="H16" s="11">
        <v>1</v>
      </c>
      <c r="I16" s="15">
        <f>+IF(H16=1,10)+IF(H16=2,8)+IF(H16=3,6)+IF(H16=4,4)+IF(H16=5,3)</f>
        <v>10</v>
      </c>
      <c r="J16" s="19"/>
      <c r="K16" s="20"/>
      <c r="L16" s="15">
        <f>+IF(K16=1,10)+IF(K16=2,8)+IF(K16=3,6)+IF(K16=4,4)+IF(K16=5,3)</f>
        <v>0</v>
      </c>
      <c r="M16" s="19"/>
      <c r="N16" s="11"/>
      <c r="O16" s="15">
        <f>+IF(N16=1,10)+IF(N16=2,8)+IF(N16=3,6)+IF(N16=4,4)+IF(N16=5,3)</f>
        <v>0</v>
      </c>
      <c r="P16" s="19"/>
      <c r="Q16" s="17">
        <f>SUM(F16,I16,L16,O16)</f>
        <v>20</v>
      </c>
      <c r="R16" s="19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zoomScalePageLayoutView="0" workbookViewId="0" topLeftCell="A3">
      <selection activeCell="AD22" sqref="AD2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10.28125" style="0" customWidth="1"/>
    <col min="6" max="6" width="6.140625" style="0" customWidth="1"/>
    <col min="7" max="7" width="6.00390625" style="0" customWidth="1"/>
    <col min="8" max="8" width="3.140625" style="0" customWidth="1"/>
    <col min="9" max="9" width="6.140625" style="0" customWidth="1"/>
    <col min="10" max="10" width="6.00390625" style="0" customWidth="1"/>
    <col min="11" max="11" width="3.140625" style="0" customWidth="1"/>
    <col min="12" max="12" width="6.140625" style="0" customWidth="1"/>
    <col min="13" max="13" width="6.00390625" style="0" customWidth="1"/>
    <col min="14" max="14" width="3.140625" style="0" customWidth="1"/>
    <col min="15" max="15" width="6.140625" style="0" customWidth="1"/>
    <col min="16" max="16" width="6.00390625" style="0" customWidth="1"/>
    <col min="17" max="17" width="3.140625" style="0" customWidth="1"/>
    <col min="18" max="19" width="6.00390625" style="0" customWidth="1"/>
    <col min="20" max="20" width="3.140625" style="0" customWidth="1"/>
    <col min="21" max="22" width="6.00390625" style="0" customWidth="1"/>
    <col min="23" max="23" width="3.140625" style="0" customWidth="1"/>
    <col min="24" max="25" width="6.00390625" style="0" customWidth="1"/>
    <col min="26" max="26" width="3.140625" style="0" customWidth="1"/>
    <col min="27" max="27" width="12.00390625" style="0" customWidth="1"/>
    <col min="29" max="29" width="5.57421875" style="0" customWidth="1"/>
  </cols>
  <sheetData>
    <row r="1" spans="1:29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  <c r="AC1" s="1"/>
    </row>
    <row r="2" spans="1:29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52"/>
      <c r="R2" s="52"/>
      <c r="S2" s="52"/>
      <c r="T2" s="52"/>
      <c r="U2" s="52"/>
      <c r="V2" s="52"/>
      <c r="W2" s="52"/>
      <c r="X2" s="52"/>
      <c r="Y2" s="52"/>
      <c r="Z2" s="52"/>
      <c r="AA2" s="2"/>
      <c r="AB2" s="1"/>
      <c r="AC2" s="1"/>
    </row>
    <row r="3" spans="1:29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4"/>
      <c r="AC3" s="1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4"/>
      <c r="AC5" s="1"/>
    </row>
    <row r="6" spans="1:29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6.5" thickBot="1" thickTop="1">
      <c r="A7" s="118" t="s">
        <v>84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Top="1">
      <c r="A8" s="3"/>
      <c r="B8" s="4"/>
      <c r="C8" s="4"/>
      <c r="D8" s="4"/>
      <c r="E8" s="4"/>
      <c r="F8" s="128" t="s"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4"/>
    </row>
    <row r="9" spans="1:29" ht="15.75" thickBot="1">
      <c r="A9" s="1"/>
      <c r="B9" s="1"/>
      <c r="C9" s="1"/>
      <c r="D9" s="1"/>
      <c r="E9" s="1"/>
      <c r="F9" s="131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"/>
    </row>
    <row r="10" spans="1:29" ht="16.5" thickBot="1" thickTop="1">
      <c r="A10" s="102" t="s">
        <v>0</v>
      </c>
      <c r="B10" s="105" t="s">
        <v>1</v>
      </c>
      <c r="C10" s="102" t="s">
        <v>2</v>
      </c>
      <c r="D10" s="108"/>
      <c r="E10" s="121" t="s">
        <v>3</v>
      </c>
      <c r="F10" s="117"/>
      <c r="G10" s="122"/>
      <c r="H10" s="6"/>
      <c r="I10" s="111" t="s">
        <v>3</v>
      </c>
      <c r="J10" s="112"/>
      <c r="K10" s="5"/>
      <c r="L10" s="111" t="s">
        <v>3</v>
      </c>
      <c r="M10" s="112"/>
      <c r="N10" s="5"/>
      <c r="O10" s="111" t="s">
        <v>3</v>
      </c>
      <c r="P10" s="112"/>
      <c r="Q10" s="5"/>
      <c r="R10" s="111" t="s">
        <v>3</v>
      </c>
      <c r="S10" s="112"/>
      <c r="T10" s="5"/>
      <c r="U10" s="111" t="s">
        <v>3</v>
      </c>
      <c r="V10" s="112"/>
      <c r="W10" s="5"/>
      <c r="X10" s="111" t="s">
        <v>3</v>
      </c>
      <c r="Y10" s="112"/>
      <c r="Z10" s="5"/>
      <c r="AA10" s="136" t="s">
        <v>62</v>
      </c>
      <c r="AB10" s="103" t="s">
        <v>4</v>
      </c>
      <c r="AC10" s="135"/>
    </row>
    <row r="11" spans="1:29" ht="15.75" thickBot="1">
      <c r="A11" s="103"/>
      <c r="B11" s="106"/>
      <c r="C11" s="103"/>
      <c r="D11" s="109"/>
      <c r="E11" s="113" t="s">
        <v>71</v>
      </c>
      <c r="F11" s="114"/>
      <c r="G11" s="115"/>
      <c r="H11" s="6"/>
      <c r="I11" s="116" t="s">
        <v>402</v>
      </c>
      <c r="J11" s="117"/>
      <c r="K11" s="5"/>
      <c r="L11" s="116" t="s">
        <v>407</v>
      </c>
      <c r="M11" s="117"/>
      <c r="N11" s="5"/>
      <c r="O11" s="116" t="s">
        <v>414</v>
      </c>
      <c r="P11" s="117"/>
      <c r="Q11" s="5"/>
      <c r="R11" s="139" t="s">
        <v>415</v>
      </c>
      <c r="S11" s="140"/>
      <c r="T11" s="5"/>
      <c r="U11" s="139">
        <v>5000</v>
      </c>
      <c r="V11" s="140"/>
      <c r="W11" s="5"/>
      <c r="X11" s="139">
        <v>200</v>
      </c>
      <c r="Y11" s="140"/>
      <c r="Z11" s="5"/>
      <c r="AA11" s="137"/>
      <c r="AB11" s="103"/>
      <c r="AC11" s="109"/>
    </row>
    <row r="12" spans="1:29" ht="15.75" thickBot="1">
      <c r="A12" s="104"/>
      <c r="B12" s="107"/>
      <c r="C12" s="104"/>
      <c r="D12" s="110"/>
      <c r="E12" s="53" t="s">
        <v>72</v>
      </c>
      <c r="F12" s="56" t="s">
        <v>5</v>
      </c>
      <c r="G12" s="54" t="s">
        <v>6</v>
      </c>
      <c r="H12" s="9"/>
      <c r="I12" s="7" t="s">
        <v>5</v>
      </c>
      <c r="J12" s="8" t="s">
        <v>6</v>
      </c>
      <c r="K12" s="9"/>
      <c r="L12" s="7" t="s">
        <v>5</v>
      </c>
      <c r="M12" s="8" t="s">
        <v>6</v>
      </c>
      <c r="N12" s="10"/>
      <c r="O12" s="7" t="s">
        <v>5</v>
      </c>
      <c r="P12" s="8" t="s">
        <v>6</v>
      </c>
      <c r="Q12" s="10"/>
      <c r="R12" s="7" t="s">
        <v>5</v>
      </c>
      <c r="S12" s="8" t="s">
        <v>6</v>
      </c>
      <c r="T12" s="10"/>
      <c r="U12" s="7" t="s">
        <v>5</v>
      </c>
      <c r="V12" s="8" t="s">
        <v>6</v>
      </c>
      <c r="W12" s="10"/>
      <c r="X12" s="7" t="s">
        <v>5</v>
      </c>
      <c r="Y12" s="8" t="s">
        <v>6</v>
      </c>
      <c r="Z12" s="10"/>
      <c r="AA12" s="138"/>
      <c r="AB12" s="104"/>
      <c r="AC12" s="110"/>
    </row>
    <row r="13" spans="1:30" s="18" customFormat="1" ht="17.25">
      <c r="A13" s="11">
        <v>31</v>
      </c>
      <c r="B13" s="12" t="s">
        <v>85</v>
      </c>
      <c r="C13" s="13" t="s">
        <v>75</v>
      </c>
      <c r="D13" s="14"/>
      <c r="E13" s="15">
        <v>28.57</v>
      </c>
      <c r="F13" s="55">
        <f aca="true" t="shared" si="0" ref="F13:F18">RANK(E13,$E$13:$E$25,1)</f>
        <v>2</v>
      </c>
      <c r="G13" s="15">
        <f aca="true" t="shared" si="1" ref="G13:G18">+IF(F13=1,13)+IF(F13=2,12)+IF(F13=3,11)+IF(F13=4,10)+IF(F13=5,9)+IF(F13=6,8)+IF(F13=7,7)+IF(F13=8,6)+IF(F13=9,5)+IF(F13=10,4)+IF(F13=11,3)+IF(F13=12,2)+IF(F13=13,1)</f>
        <v>12</v>
      </c>
      <c r="H13" s="14"/>
      <c r="I13" s="17">
        <v>2</v>
      </c>
      <c r="J13" s="15">
        <f aca="true" t="shared" si="2" ref="J13:J18">+IF(I13=1,13)+IF(I13=2,12)+IF(I13=3,11)+IF(I13=4,10)+IF(I13=5,9)+IF(I13=6,8)+IF(I13=7,7)+IF(I13=8,6)+IF(I13=9,5)+IF(I13=10,4)+IF(I13=11,3)+IF(I13=12,2)+IF(I13=13,1)</f>
        <v>12</v>
      </c>
      <c r="K13" s="14"/>
      <c r="L13" s="61">
        <v>3</v>
      </c>
      <c r="M13" s="15">
        <f>+IF(L13=1,13)+IF(L13=2,12)+IF(L13=3,11)+IF(L13=4,10)+IF(L13=5,9)+IF(L13=6,8)+IF(L13=7,7)+IF(L13=8,6)+IF(L13=9,5)+IF(L13=10,4)+IF(L13=11,3)+IF(L13=12,2)+IF(L13=13,1)</f>
        <v>11</v>
      </c>
      <c r="N13" s="14"/>
      <c r="O13" s="17">
        <v>2</v>
      </c>
      <c r="P13" s="15">
        <f>+IF(O13=1,13)+IF(O13=2,12)+IF(O13=3,11)+IF(O13=4,10)+IF(O13=5,9)+IF(O13=6,8)+IF(O13=7,7)+IF(O13=8,6)+IF(O13=9,5)+IF(O13=10,4)+IF(O13=11,3)+IF(O13=12,2)+IF(O13=13,1)</f>
        <v>12</v>
      </c>
      <c r="Q13" s="14"/>
      <c r="R13" s="17">
        <v>2</v>
      </c>
      <c r="S13" s="15">
        <f>+IF(R13=1,13)+IF(R13=2,12)+IF(R13=3,11)+IF(R13=4,10)+IF(R13=5,9)+IF(R13=6,8)+IF(R13=7,7)+IF(R13=8,6)+IF(R13=9,5)+IF(R13=10,4)+IF(R13=11,3)+IF(R13=12,2)+IF(R13=13,1)</f>
        <v>12</v>
      </c>
      <c r="T13" s="14"/>
      <c r="U13" s="15">
        <v>2</v>
      </c>
      <c r="V13" s="15">
        <f>+IF(U13=1,13)+IF(U13=2,12)+IF(U13=3,11)+IF(U13=4,10)+IF(U13=5,9)+IF(U13=6,8)+IF(U13=7,7)+IF(U13=8,6)+IF(U13=9,5)+IF(U13=10,4)+IF(U13=11,3)+IF(U13=12,2)+IF(U13=13,1)</f>
        <v>12</v>
      </c>
      <c r="W13" s="14"/>
      <c r="X13" s="15">
        <v>3</v>
      </c>
      <c r="Y13" s="15">
        <f>+IF(X13=1,13)+IF(X13=2,12)+IF(X13=3,11)+IF(X13=4,10)+IF(X13=5,9)+IF(X13=6,8)+IF(X13=7,7)+IF(X13=8,6)+IF(X13=9,5)+IF(X13=10,4)+IF(X13=11,3)+IF(X13=12,2)+IF(X13=13,1)</f>
        <v>11</v>
      </c>
      <c r="Z13" s="14"/>
      <c r="AA13" s="15">
        <f>MIN(G13,J13,M13,P13,S13,V13,Y13)</f>
        <v>11</v>
      </c>
      <c r="AB13" s="17">
        <f aca="true" t="shared" si="3" ref="AB13:AB25">SUM(G13,J13,M13,P13,S13,V13,Y13)-AA13</f>
        <v>71</v>
      </c>
      <c r="AC13" s="14"/>
      <c r="AD13" s="98" t="s">
        <v>466</v>
      </c>
    </row>
    <row r="14" spans="1:30" s="18" customFormat="1" ht="17.25">
      <c r="A14" s="11">
        <v>92</v>
      </c>
      <c r="B14" s="12" t="s">
        <v>120</v>
      </c>
      <c r="C14" s="13" t="s">
        <v>121</v>
      </c>
      <c r="D14" s="19"/>
      <c r="E14" s="15">
        <v>28.9</v>
      </c>
      <c r="F14" s="55">
        <f t="shared" si="0"/>
        <v>5</v>
      </c>
      <c r="G14" s="15">
        <f t="shared" si="1"/>
        <v>9</v>
      </c>
      <c r="H14" s="19"/>
      <c r="I14" s="59">
        <v>4</v>
      </c>
      <c r="J14" s="15">
        <f t="shared" si="2"/>
        <v>10</v>
      </c>
      <c r="K14" s="19"/>
      <c r="L14" s="62">
        <v>5</v>
      </c>
      <c r="M14" s="15">
        <f aca="true" t="shared" si="4" ref="M14:M25">+IF(L14=1,13)+IF(L14=2,12)+IF(L14=3,11)+IF(L14=4,10)+IF(L14=5,9)+IF(L14=6,8)+IF(L14=7,7)+IF(L14=8,6)+IF(L14=9,5)+IF(L14=10,4)+IF(L14=11,3)+IF(L14=12,2)+IF(L14=13,1)</f>
        <v>9</v>
      </c>
      <c r="N14" s="19"/>
      <c r="O14" s="59">
        <v>3</v>
      </c>
      <c r="P14" s="15">
        <f aca="true" t="shared" si="5" ref="P14:P24">+IF(O14=1,13)+IF(O14=2,12)+IF(O14=3,11)+IF(O14=4,10)+IF(O14=5,9)+IF(O14=6,8)+IF(O14=7,7)+IF(O14=8,6)+IF(O14=9,5)+IF(O14=10,4)+IF(O14=11,3)+IF(O14=12,2)+IF(O14=13,1)</f>
        <v>11</v>
      </c>
      <c r="Q14" s="19"/>
      <c r="R14" s="59">
        <v>4</v>
      </c>
      <c r="S14" s="15">
        <f aca="true" t="shared" si="6" ref="S14:S25">+IF(R14=1,13)+IF(R14=2,12)+IF(R14=3,11)+IF(R14=4,10)+IF(R14=5,9)+IF(R14=6,8)+IF(R14=7,7)+IF(R14=8,6)+IF(R14=9,5)+IF(R14=10,4)+IF(R14=11,3)+IF(R14=12,2)+IF(R14=13,1)</f>
        <v>10</v>
      </c>
      <c r="T14" s="14"/>
      <c r="U14" s="11">
        <v>4</v>
      </c>
      <c r="V14" s="15">
        <f aca="true" t="shared" si="7" ref="V14:V24">+IF(U14=1,13)+IF(U14=2,12)+IF(U14=3,11)+IF(U14=4,10)+IF(U14=5,9)+IF(U14=6,8)+IF(U14=7,7)+IF(U14=8,6)+IF(U14=9,5)+IF(U14=10,4)+IF(U14=11,3)+IF(U14=12,2)+IF(U14=13,1)</f>
        <v>10</v>
      </c>
      <c r="W14" s="14"/>
      <c r="X14" s="11">
        <v>6</v>
      </c>
      <c r="Y14" s="15">
        <v>6.5</v>
      </c>
      <c r="Z14" s="14"/>
      <c r="AA14" s="15">
        <f aca="true" t="shared" si="8" ref="AA14:AA25">MIN(G14,J14,M14,P14,S14,V14,Y14)</f>
        <v>6.5</v>
      </c>
      <c r="AB14" s="17">
        <f t="shared" si="3"/>
        <v>59</v>
      </c>
      <c r="AC14" s="19"/>
      <c r="AD14" s="98" t="s">
        <v>467</v>
      </c>
    </row>
    <row r="15" spans="1:30" s="18" customFormat="1" ht="17.25">
      <c r="A15" s="11">
        <v>85</v>
      </c>
      <c r="B15" s="12" t="s">
        <v>142</v>
      </c>
      <c r="C15" s="13" t="s">
        <v>129</v>
      </c>
      <c r="D15" s="19"/>
      <c r="E15" s="15">
        <v>33.8</v>
      </c>
      <c r="F15" s="55">
        <f t="shared" si="0"/>
        <v>10</v>
      </c>
      <c r="G15" s="15">
        <f t="shared" si="1"/>
        <v>4</v>
      </c>
      <c r="H15" s="19"/>
      <c r="I15" s="59">
        <v>9</v>
      </c>
      <c r="J15" s="15">
        <f t="shared" si="2"/>
        <v>5</v>
      </c>
      <c r="K15" s="19"/>
      <c r="L15" s="62">
        <v>9</v>
      </c>
      <c r="M15" s="15">
        <f t="shared" si="4"/>
        <v>5</v>
      </c>
      <c r="N15" s="19"/>
      <c r="O15" s="59">
        <v>9</v>
      </c>
      <c r="P15" s="15">
        <f t="shared" si="5"/>
        <v>5</v>
      </c>
      <c r="Q15" s="19"/>
      <c r="R15" s="59">
        <v>9</v>
      </c>
      <c r="S15" s="15">
        <f t="shared" si="6"/>
        <v>5</v>
      </c>
      <c r="T15" s="14"/>
      <c r="U15" s="11">
        <v>8</v>
      </c>
      <c r="V15" s="15">
        <f t="shared" si="7"/>
        <v>6</v>
      </c>
      <c r="W15" s="14"/>
      <c r="X15" s="11">
        <v>6</v>
      </c>
      <c r="Y15" s="15">
        <v>6.5</v>
      </c>
      <c r="Z15" s="14"/>
      <c r="AA15" s="15">
        <f t="shared" si="8"/>
        <v>4</v>
      </c>
      <c r="AB15" s="17">
        <f t="shared" si="3"/>
        <v>32.5</v>
      </c>
      <c r="AC15" s="19"/>
      <c r="AD15" s="98"/>
    </row>
    <row r="16" spans="1:30" s="18" customFormat="1" ht="17.25">
      <c r="A16" s="11">
        <v>236</v>
      </c>
      <c r="B16" s="12" t="s">
        <v>187</v>
      </c>
      <c r="C16" s="13" t="s">
        <v>183</v>
      </c>
      <c r="D16" s="19"/>
      <c r="E16" s="15">
        <v>31.43</v>
      </c>
      <c r="F16" s="55">
        <f t="shared" si="0"/>
        <v>8</v>
      </c>
      <c r="G16" s="15">
        <f t="shared" si="1"/>
        <v>6</v>
      </c>
      <c r="H16" s="19"/>
      <c r="I16" s="59">
        <v>8</v>
      </c>
      <c r="J16" s="15">
        <f t="shared" si="2"/>
        <v>6</v>
      </c>
      <c r="K16" s="19"/>
      <c r="L16" s="63">
        <v>8</v>
      </c>
      <c r="M16" s="15">
        <f t="shared" si="4"/>
        <v>6</v>
      </c>
      <c r="N16" s="19"/>
      <c r="O16" s="59">
        <v>8</v>
      </c>
      <c r="P16" s="15">
        <f t="shared" si="5"/>
        <v>6</v>
      </c>
      <c r="Q16" s="19"/>
      <c r="R16" s="59">
        <v>8</v>
      </c>
      <c r="S16" s="15">
        <f t="shared" si="6"/>
        <v>6</v>
      </c>
      <c r="T16" s="14"/>
      <c r="U16" s="11">
        <v>6</v>
      </c>
      <c r="V16" s="15">
        <f t="shared" si="7"/>
        <v>8</v>
      </c>
      <c r="W16" s="14"/>
      <c r="X16" s="11">
        <v>6</v>
      </c>
      <c r="Y16" s="15" t="s">
        <v>463</v>
      </c>
      <c r="Z16" s="14"/>
      <c r="AA16" s="15">
        <f t="shared" si="8"/>
        <v>6</v>
      </c>
      <c r="AB16" s="17">
        <v>38.5</v>
      </c>
      <c r="AC16" s="19"/>
      <c r="AD16" s="98"/>
    </row>
    <row r="17" spans="1:30" s="18" customFormat="1" ht="17.25">
      <c r="A17" s="11">
        <v>238</v>
      </c>
      <c r="B17" s="12" t="s">
        <v>188</v>
      </c>
      <c r="C17" s="13" t="s">
        <v>183</v>
      </c>
      <c r="D17" s="19"/>
      <c r="E17" s="15">
        <v>30.34</v>
      </c>
      <c r="F17" s="55">
        <f t="shared" si="0"/>
        <v>7</v>
      </c>
      <c r="G17" s="15">
        <f t="shared" si="1"/>
        <v>7</v>
      </c>
      <c r="H17" s="19"/>
      <c r="I17" s="59">
        <v>6</v>
      </c>
      <c r="J17" s="15">
        <f t="shared" si="2"/>
        <v>8</v>
      </c>
      <c r="K17" s="19"/>
      <c r="L17" s="63">
        <v>7</v>
      </c>
      <c r="M17" s="15">
        <f t="shared" si="4"/>
        <v>7</v>
      </c>
      <c r="N17" s="19"/>
      <c r="O17" s="59">
        <v>6</v>
      </c>
      <c r="P17" s="15">
        <f t="shared" si="5"/>
        <v>8</v>
      </c>
      <c r="Q17" s="19"/>
      <c r="R17" s="59">
        <v>5</v>
      </c>
      <c r="S17" s="15">
        <f t="shared" si="6"/>
        <v>9</v>
      </c>
      <c r="T17" s="14"/>
      <c r="U17" s="11">
        <v>7</v>
      </c>
      <c r="V17" s="15">
        <f t="shared" si="7"/>
        <v>7</v>
      </c>
      <c r="W17" s="14"/>
      <c r="X17" s="11">
        <v>4</v>
      </c>
      <c r="Y17" s="15">
        <v>9.5</v>
      </c>
      <c r="Z17" s="14"/>
      <c r="AA17" s="15">
        <f t="shared" si="8"/>
        <v>7</v>
      </c>
      <c r="AB17" s="17">
        <f t="shared" si="3"/>
        <v>48.5</v>
      </c>
      <c r="AC17" s="19"/>
      <c r="AD17" s="98"/>
    </row>
    <row r="18" spans="1:30" s="18" customFormat="1" ht="17.25">
      <c r="A18" s="11">
        <v>228</v>
      </c>
      <c r="B18" s="12" t="s">
        <v>204</v>
      </c>
      <c r="C18" s="13" t="s">
        <v>203</v>
      </c>
      <c r="D18" s="19"/>
      <c r="E18" s="15">
        <v>28.87</v>
      </c>
      <c r="F18" s="55">
        <f t="shared" si="0"/>
        <v>4</v>
      </c>
      <c r="G18" s="15">
        <f t="shared" si="1"/>
        <v>10</v>
      </c>
      <c r="H18" s="19"/>
      <c r="I18" s="59">
        <v>5</v>
      </c>
      <c r="J18" s="15">
        <f t="shared" si="2"/>
        <v>9</v>
      </c>
      <c r="K18" s="19"/>
      <c r="L18" s="63">
        <v>4</v>
      </c>
      <c r="M18" s="15">
        <f t="shared" si="4"/>
        <v>10</v>
      </c>
      <c r="N18" s="19"/>
      <c r="O18" s="59">
        <v>5</v>
      </c>
      <c r="P18" s="15">
        <f t="shared" si="5"/>
        <v>9</v>
      </c>
      <c r="Q18" s="19"/>
      <c r="R18" s="59">
        <v>7</v>
      </c>
      <c r="S18" s="15">
        <f t="shared" si="6"/>
        <v>7</v>
      </c>
      <c r="T18" s="14"/>
      <c r="U18" s="11">
        <v>5</v>
      </c>
      <c r="V18" s="15">
        <f t="shared" si="7"/>
        <v>9</v>
      </c>
      <c r="W18" s="14"/>
      <c r="X18" s="11">
        <v>4</v>
      </c>
      <c r="Y18" s="15">
        <v>9.5</v>
      </c>
      <c r="Z18" s="14"/>
      <c r="AA18" s="15">
        <f t="shared" si="8"/>
        <v>7</v>
      </c>
      <c r="AB18" s="17">
        <f t="shared" si="3"/>
        <v>56.5</v>
      </c>
      <c r="AC18" s="19"/>
      <c r="AD18" s="98"/>
    </row>
    <row r="19" spans="1:30" s="18" customFormat="1" ht="17.25">
      <c r="A19" s="11">
        <v>83</v>
      </c>
      <c r="B19" s="12" t="s">
        <v>215</v>
      </c>
      <c r="C19" s="13" t="s">
        <v>214</v>
      </c>
      <c r="D19" s="19"/>
      <c r="E19" s="15" t="s">
        <v>382</v>
      </c>
      <c r="F19" s="55" t="s">
        <v>383</v>
      </c>
      <c r="G19" s="15" t="s">
        <v>381</v>
      </c>
      <c r="H19" s="19"/>
      <c r="I19" s="55" t="s">
        <v>383</v>
      </c>
      <c r="J19" s="15" t="s">
        <v>381</v>
      </c>
      <c r="K19" s="19"/>
      <c r="L19" s="59" t="s">
        <v>383</v>
      </c>
      <c r="M19" s="15">
        <f t="shared" si="4"/>
        <v>0</v>
      </c>
      <c r="N19" s="19"/>
      <c r="O19" s="55" t="s">
        <v>383</v>
      </c>
      <c r="P19" s="15" t="s">
        <v>381</v>
      </c>
      <c r="Q19" s="19"/>
      <c r="R19" s="55" t="s">
        <v>383</v>
      </c>
      <c r="S19" s="15" t="s">
        <v>381</v>
      </c>
      <c r="T19" s="14"/>
      <c r="U19" s="55" t="s">
        <v>383</v>
      </c>
      <c r="V19" s="15" t="s">
        <v>381</v>
      </c>
      <c r="W19" s="14"/>
      <c r="X19" s="55" t="s">
        <v>383</v>
      </c>
      <c r="Y19" s="15" t="s">
        <v>381</v>
      </c>
      <c r="Z19" s="14"/>
      <c r="AA19" s="15">
        <f t="shared" si="8"/>
        <v>0</v>
      </c>
      <c r="AB19" s="17">
        <f t="shared" si="3"/>
        <v>0</v>
      </c>
      <c r="AC19" s="19"/>
      <c r="AD19" s="98"/>
    </row>
    <row r="20" spans="1:30" s="18" customFormat="1" ht="17.25">
      <c r="A20" s="11">
        <v>76</v>
      </c>
      <c r="B20" s="12" t="s">
        <v>219</v>
      </c>
      <c r="C20" s="13" t="s">
        <v>214</v>
      </c>
      <c r="D20" s="19"/>
      <c r="E20" s="15" t="s">
        <v>382</v>
      </c>
      <c r="F20" s="55" t="s">
        <v>383</v>
      </c>
      <c r="G20" s="15" t="s">
        <v>381</v>
      </c>
      <c r="H20" s="19"/>
      <c r="I20" s="55" t="s">
        <v>383</v>
      </c>
      <c r="J20" s="15" t="s">
        <v>381</v>
      </c>
      <c r="K20" s="19"/>
      <c r="L20" s="60" t="s">
        <v>383</v>
      </c>
      <c r="M20" s="15">
        <f t="shared" si="4"/>
        <v>0</v>
      </c>
      <c r="N20" s="19"/>
      <c r="O20" s="55" t="s">
        <v>383</v>
      </c>
      <c r="P20" s="15" t="s">
        <v>381</v>
      </c>
      <c r="Q20" s="19"/>
      <c r="R20" s="55" t="s">
        <v>383</v>
      </c>
      <c r="S20" s="15" t="s">
        <v>381</v>
      </c>
      <c r="T20" s="14"/>
      <c r="U20" s="55" t="s">
        <v>383</v>
      </c>
      <c r="V20" s="15" t="s">
        <v>381</v>
      </c>
      <c r="W20" s="14"/>
      <c r="X20" s="55" t="s">
        <v>383</v>
      </c>
      <c r="Y20" s="15" t="s">
        <v>381</v>
      </c>
      <c r="Z20" s="14"/>
      <c r="AA20" s="15">
        <f t="shared" si="8"/>
        <v>0</v>
      </c>
      <c r="AB20" s="17">
        <f t="shared" si="3"/>
        <v>0</v>
      </c>
      <c r="AC20" s="19"/>
      <c r="AD20" s="98"/>
    </row>
    <row r="21" spans="1:30" s="18" customFormat="1" ht="17.25">
      <c r="A21" s="11">
        <v>73</v>
      </c>
      <c r="B21" s="12" t="s">
        <v>235</v>
      </c>
      <c r="C21" s="13" t="s">
        <v>232</v>
      </c>
      <c r="D21" s="19"/>
      <c r="E21" s="15">
        <v>29.95</v>
      </c>
      <c r="F21" s="55">
        <f>RANK(E21,$E$13:$E$25,1)</f>
        <v>6</v>
      </c>
      <c r="G21" s="15">
        <f>+IF(F21=1,13)+IF(F21=2,12)+IF(F21=3,11)+IF(F21=4,10)+IF(F21=5,9)+IF(F21=6,8)+IF(F21=7,7)+IF(F21=8,6)+IF(F21=9,5)+IF(F21=10,4)+IF(F21=11,3)+IF(F21=12,2)+IF(F21=13,1)</f>
        <v>8</v>
      </c>
      <c r="H21" s="19"/>
      <c r="I21" s="60">
        <v>7</v>
      </c>
      <c r="J21" s="15">
        <f>+IF(I21=1,13)+IF(I21=2,12)+IF(I21=3,11)+IF(I21=4,10)+IF(I21=5,9)+IF(I21=6,8)+IF(I21=7,7)+IF(I21=8,6)+IF(I21=9,5)+IF(I21=10,4)+IF(I21=11,3)+IF(I21=12,2)+IF(I21=13,1)</f>
        <v>7</v>
      </c>
      <c r="K21" s="19"/>
      <c r="L21" s="60">
        <v>6</v>
      </c>
      <c r="M21" s="15">
        <f t="shared" si="4"/>
        <v>8</v>
      </c>
      <c r="N21" s="19"/>
      <c r="O21" s="60">
        <v>7</v>
      </c>
      <c r="P21" s="15">
        <f t="shared" si="5"/>
        <v>7</v>
      </c>
      <c r="Q21" s="19"/>
      <c r="R21" s="60">
        <v>6</v>
      </c>
      <c r="S21" s="15">
        <f t="shared" si="6"/>
        <v>8</v>
      </c>
      <c r="T21" s="14"/>
      <c r="U21" s="22">
        <v>9</v>
      </c>
      <c r="V21" s="15">
        <f t="shared" si="7"/>
        <v>5</v>
      </c>
      <c r="W21" s="14"/>
      <c r="X21" s="22">
        <v>2</v>
      </c>
      <c r="Y21" s="15">
        <f>+IF(X21=1,13)+IF(X21=2,12)+IF(X21=3,11)+IF(X21=4,10)+IF(X21=5,9)+IF(X21=6,8)+IF(X21=7,7)+IF(X21=8,6)+IF(X21=9,5)+IF(X21=10,4)+IF(X21=11,3)+IF(X21=12,2)+IF(X21=13,1)</f>
        <v>12</v>
      </c>
      <c r="Z21" s="14"/>
      <c r="AA21" s="15">
        <f t="shared" si="8"/>
        <v>5</v>
      </c>
      <c r="AB21" s="17">
        <f t="shared" si="3"/>
        <v>50</v>
      </c>
      <c r="AC21" s="19"/>
      <c r="AD21" s="98"/>
    </row>
    <row r="22" spans="1:30" s="18" customFormat="1" ht="17.25">
      <c r="A22" s="11">
        <v>81</v>
      </c>
      <c r="B22" s="12" t="s">
        <v>248</v>
      </c>
      <c r="C22" s="23" t="s">
        <v>246</v>
      </c>
      <c r="D22" s="19"/>
      <c r="E22" s="15">
        <v>27.6</v>
      </c>
      <c r="F22" s="55">
        <f>RANK(E22,$E$13:$E$25,1)</f>
        <v>1</v>
      </c>
      <c r="G22" s="15">
        <f>+IF(F22=1,13)+IF(F22=2,12)+IF(F22=3,11)+IF(F22=4,10)+IF(F22=5,9)+IF(F22=6,8)+IF(F22=7,7)+IF(F22=8,6)+IF(F22=9,5)+IF(F22=10,4)+IF(F22=11,3)+IF(F22=12,2)+IF(F22=13,1)</f>
        <v>13</v>
      </c>
      <c r="H22" s="19"/>
      <c r="I22" s="60">
        <v>1</v>
      </c>
      <c r="J22" s="15">
        <f>+IF(I22=1,13)+IF(I22=2,12)+IF(I22=3,11)+IF(I22=4,10)+IF(I22=5,9)+IF(I22=6,8)+IF(I22=7,7)+IF(I22=8,6)+IF(I22=9,5)+IF(I22=10,4)+IF(I22=11,3)+IF(I22=12,2)+IF(I22=13,1)</f>
        <v>13</v>
      </c>
      <c r="K22" s="19"/>
      <c r="L22" s="60">
        <v>1</v>
      </c>
      <c r="M22" s="15">
        <f t="shared" si="4"/>
        <v>13</v>
      </c>
      <c r="N22" s="19"/>
      <c r="O22" s="60">
        <v>1</v>
      </c>
      <c r="P22" s="15">
        <f t="shared" si="5"/>
        <v>13</v>
      </c>
      <c r="Q22" s="19"/>
      <c r="R22" s="60">
        <v>1</v>
      </c>
      <c r="S22" s="15">
        <f t="shared" si="6"/>
        <v>13</v>
      </c>
      <c r="T22" s="14"/>
      <c r="U22" s="22">
        <v>1</v>
      </c>
      <c r="V22" s="15">
        <f t="shared" si="7"/>
        <v>13</v>
      </c>
      <c r="W22" s="14"/>
      <c r="X22" s="22">
        <v>1</v>
      </c>
      <c r="Y22" s="15">
        <f>+IF(X22=1,13)+IF(X22=2,12)+IF(X22=3,11)+IF(X22=4,10)+IF(X22=5,9)+IF(X22=6,8)+IF(X22=7,7)+IF(X22=8,6)+IF(X22=9,5)+IF(X22=10,4)+IF(X22=11,3)+IF(X22=12,2)+IF(X22=13,1)</f>
        <v>13</v>
      </c>
      <c r="Z22" s="14"/>
      <c r="AA22" s="15">
        <f t="shared" si="8"/>
        <v>13</v>
      </c>
      <c r="AB22" s="17">
        <f t="shared" si="3"/>
        <v>78</v>
      </c>
      <c r="AC22" s="19"/>
      <c r="AD22" s="98" t="s">
        <v>465</v>
      </c>
    </row>
    <row r="23" spans="1:30" s="18" customFormat="1" ht="17.25">
      <c r="A23" s="11">
        <v>126</v>
      </c>
      <c r="B23" s="12" t="s">
        <v>319</v>
      </c>
      <c r="C23" s="23" t="s">
        <v>298</v>
      </c>
      <c r="D23" s="19"/>
      <c r="E23" s="15">
        <v>33.26</v>
      </c>
      <c r="F23" s="55">
        <f>RANK(E23,$E$13:$E$25,1)</f>
        <v>9</v>
      </c>
      <c r="G23" s="15">
        <f>+IF(F23=1,13)+IF(F23=2,12)+IF(F23=3,11)+IF(F23=4,10)+IF(F23=5,9)+IF(F23=6,8)+IF(F23=7,7)+IF(F23=8,6)+IF(F23=9,5)+IF(F23=10,4)+IF(F23=11,3)+IF(F23=12,2)+IF(F23=13,1)</f>
        <v>5</v>
      </c>
      <c r="H23" s="19"/>
      <c r="I23" s="60">
        <v>10</v>
      </c>
      <c r="J23" s="15">
        <f>+IF(I23=1,13)+IF(I23=2,12)+IF(I23=3,11)+IF(I23=4,10)+IF(I23=5,9)+IF(I23=6,8)+IF(I23=7,7)+IF(I23=8,6)+IF(I23=9,5)+IF(I23=10,4)+IF(I23=11,3)+IF(I23=12,2)+IF(I23=13,1)</f>
        <v>4</v>
      </c>
      <c r="K23" s="19"/>
      <c r="L23" s="60">
        <v>10</v>
      </c>
      <c r="M23" s="15">
        <f t="shared" si="4"/>
        <v>4</v>
      </c>
      <c r="N23" s="19"/>
      <c r="O23" s="60">
        <v>10</v>
      </c>
      <c r="P23" s="15">
        <f t="shared" si="5"/>
        <v>4</v>
      </c>
      <c r="Q23" s="19"/>
      <c r="R23" s="60">
        <v>10</v>
      </c>
      <c r="S23" s="15">
        <f t="shared" si="6"/>
        <v>4</v>
      </c>
      <c r="T23" s="14"/>
      <c r="U23" s="22">
        <v>10</v>
      </c>
      <c r="V23" s="15">
        <f t="shared" si="7"/>
        <v>4</v>
      </c>
      <c r="W23" s="14"/>
      <c r="X23" s="22">
        <v>6</v>
      </c>
      <c r="Y23" s="15">
        <v>6.5</v>
      </c>
      <c r="Z23" s="14"/>
      <c r="AA23" s="15">
        <f t="shared" si="8"/>
        <v>4</v>
      </c>
      <c r="AB23" s="17">
        <f t="shared" si="3"/>
        <v>27.5</v>
      </c>
      <c r="AC23" s="19"/>
      <c r="AD23" s="98"/>
    </row>
    <row r="24" spans="1:30" s="18" customFormat="1" ht="17.25">
      <c r="A24" s="11">
        <v>146</v>
      </c>
      <c r="B24" s="12" t="s">
        <v>327</v>
      </c>
      <c r="C24" s="24" t="s">
        <v>328</v>
      </c>
      <c r="D24" s="19"/>
      <c r="E24" s="15">
        <v>28.83</v>
      </c>
      <c r="F24" s="55">
        <f>RANK(E24,$E$13:$E$25,1)</f>
        <v>3</v>
      </c>
      <c r="G24" s="15">
        <f>+IF(F24=1,13)+IF(F24=2,12)+IF(F24=3,11)+IF(F24=4,10)+IF(F24=5,9)+IF(F24=6,8)+IF(F24=7,7)+IF(F24=8,6)+IF(F24=9,5)+IF(F24=10,4)+IF(F24=11,3)+IF(F24=12,2)+IF(F24=13,1)</f>
        <v>11</v>
      </c>
      <c r="H24" s="19"/>
      <c r="I24" s="60">
        <v>3</v>
      </c>
      <c r="J24" s="15">
        <f>+IF(I24=1,13)+IF(I24=2,12)+IF(I24=3,11)+IF(I24=4,10)+IF(I24=5,9)+IF(I24=6,8)+IF(I24=7,7)+IF(I24=8,6)+IF(I24=9,5)+IF(I24=10,4)+IF(I24=11,3)+IF(I24=12,2)+IF(I24=13,1)</f>
        <v>11</v>
      </c>
      <c r="K24" s="19"/>
      <c r="L24" s="60">
        <v>2</v>
      </c>
      <c r="M24" s="15">
        <f t="shared" si="4"/>
        <v>12</v>
      </c>
      <c r="N24" s="19"/>
      <c r="O24" s="60">
        <v>4</v>
      </c>
      <c r="P24" s="15">
        <f t="shared" si="5"/>
        <v>10</v>
      </c>
      <c r="Q24" s="19"/>
      <c r="R24" s="60">
        <v>3</v>
      </c>
      <c r="S24" s="15">
        <f t="shared" si="6"/>
        <v>11</v>
      </c>
      <c r="T24" s="14"/>
      <c r="U24" s="22">
        <v>3</v>
      </c>
      <c r="V24" s="15">
        <f t="shared" si="7"/>
        <v>11</v>
      </c>
      <c r="W24" s="14"/>
      <c r="X24" s="55" t="s">
        <v>383</v>
      </c>
      <c r="Y24" s="15" t="s">
        <v>381</v>
      </c>
      <c r="Z24" s="14"/>
      <c r="AA24" s="15">
        <f t="shared" si="8"/>
        <v>10</v>
      </c>
      <c r="AB24" s="17">
        <f t="shared" si="3"/>
        <v>56</v>
      </c>
      <c r="AC24" s="19"/>
      <c r="AD24" s="98"/>
    </row>
    <row r="25" spans="1:30" s="18" customFormat="1" ht="17.25">
      <c r="A25" s="11">
        <v>80</v>
      </c>
      <c r="B25" s="12" t="s">
        <v>339</v>
      </c>
      <c r="C25" s="24" t="s">
        <v>332</v>
      </c>
      <c r="D25" s="19"/>
      <c r="E25" s="15" t="s">
        <v>382</v>
      </c>
      <c r="F25" s="55" t="s">
        <v>383</v>
      </c>
      <c r="G25" s="15" t="s">
        <v>381</v>
      </c>
      <c r="H25" s="19"/>
      <c r="I25" s="55" t="s">
        <v>383</v>
      </c>
      <c r="J25" s="15" t="s">
        <v>381</v>
      </c>
      <c r="K25" s="19"/>
      <c r="L25" s="60" t="s">
        <v>383</v>
      </c>
      <c r="M25" s="15">
        <f t="shared" si="4"/>
        <v>0</v>
      </c>
      <c r="N25" s="19"/>
      <c r="O25" s="55" t="s">
        <v>383</v>
      </c>
      <c r="P25" s="15" t="s">
        <v>381</v>
      </c>
      <c r="Q25" s="19"/>
      <c r="R25" s="55" t="s">
        <v>383</v>
      </c>
      <c r="S25" s="15">
        <f t="shared" si="6"/>
        <v>0</v>
      </c>
      <c r="T25" s="14"/>
      <c r="U25" s="55" t="s">
        <v>383</v>
      </c>
      <c r="V25" s="15" t="s">
        <v>381</v>
      </c>
      <c r="W25" s="14"/>
      <c r="X25" s="55" t="s">
        <v>383</v>
      </c>
      <c r="Y25" s="15" t="s">
        <v>381</v>
      </c>
      <c r="Z25" s="14"/>
      <c r="AA25" s="15">
        <f t="shared" si="8"/>
        <v>0</v>
      </c>
      <c r="AB25" s="17">
        <f t="shared" si="3"/>
        <v>0</v>
      </c>
      <c r="AC25" s="19"/>
      <c r="AD25" s="98"/>
    </row>
  </sheetData>
  <sheetProtection/>
  <mergeCells count="27">
    <mergeCell ref="AA10:AA12"/>
    <mergeCell ref="U11:V11"/>
    <mergeCell ref="A10:A12"/>
    <mergeCell ref="C1:AB1"/>
    <mergeCell ref="C2:P2"/>
    <mergeCell ref="C3:AB3"/>
    <mergeCell ref="C5:AB5"/>
    <mergeCell ref="A7:M7"/>
    <mergeCell ref="F8:AB9"/>
    <mergeCell ref="B10:B12"/>
    <mergeCell ref="C10:C12"/>
    <mergeCell ref="D10:D12"/>
    <mergeCell ref="X10:Y10"/>
    <mergeCell ref="X11:Y11"/>
    <mergeCell ref="I10:J10"/>
    <mergeCell ref="L10:M10"/>
    <mergeCell ref="O10:P10"/>
    <mergeCell ref="AB10:AB12"/>
    <mergeCell ref="AC10:AC12"/>
    <mergeCell ref="E11:G11"/>
    <mergeCell ref="I11:J11"/>
    <mergeCell ref="L11:M11"/>
    <mergeCell ref="O11:P11"/>
    <mergeCell ref="R10:S10"/>
    <mergeCell ref="R11:S11"/>
    <mergeCell ref="U10:V10"/>
    <mergeCell ref="E10:G10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U21" sqref="U21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115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390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85</v>
      </c>
      <c r="B13" s="12" t="s">
        <v>116</v>
      </c>
      <c r="C13" s="13" t="s">
        <v>108</v>
      </c>
      <c r="D13" s="14"/>
      <c r="E13" s="15">
        <v>2</v>
      </c>
      <c r="F13" s="15">
        <f>+IF(E13=1,10)+IF(E13=2,8)+IF(E13=3,6)+IF(E13=4,4)+IF(E13=5,3)</f>
        <v>8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/>
      <c r="O13" s="15">
        <f>+IF(N13=1,10)+IF(N13=2,8)+IF(N13=3,6)+IF(N13=4,4)+IF(N13=5,3)</f>
        <v>0</v>
      </c>
      <c r="P13" s="14"/>
      <c r="Q13" s="17">
        <f>SUM(F13,I13,L13,O13)</f>
        <v>18</v>
      </c>
      <c r="R13" s="14"/>
    </row>
    <row r="14" spans="1:18" s="18" customFormat="1" ht="16.5">
      <c r="A14" s="11">
        <v>78</v>
      </c>
      <c r="B14" s="12" t="s">
        <v>117</v>
      </c>
      <c r="C14" s="13" t="s">
        <v>108</v>
      </c>
      <c r="D14" s="19"/>
      <c r="E14" s="11">
        <v>1</v>
      </c>
      <c r="F14" s="15">
        <f aca="true" t="shared" si="0" ref="F14:F20">+IF(E14=1,10)+IF(E14=2,8)+IF(E14=3,6)+IF(E14=4,4)+IF(E14=5,3)</f>
        <v>10</v>
      </c>
      <c r="G14" s="19"/>
      <c r="H14" s="11">
        <v>2</v>
      </c>
      <c r="I14" s="15">
        <f aca="true" t="shared" si="1" ref="I14:I20">+IF(H14=1,10)+IF(H14=2,8)+IF(H14=3,6)+IF(H14=4,4)+IF(H14=5,3)</f>
        <v>8</v>
      </c>
      <c r="J14" s="19"/>
      <c r="K14" s="20"/>
      <c r="L14" s="15">
        <f aca="true" t="shared" si="2" ref="L14:L20">+IF(K14=1,10)+IF(K14=2,8)+IF(K14=3,6)+IF(K14=4,4)+IF(K14=5,3)</f>
        <v>0</v>
      </c>
      <c r="M14" s="19"/>
      <c r="N14" s="11"/>
      <c r="O14" s="15">
        <f aca="true" t="shared" si="3" ref="O14:O20">+IF(N14=1,10)+IF(N14=2,8)+IF(N14=3,6)+IF(N14=4,4)+IF(N14=5,3)</f>
        <v>0</v>
      </c>
      <c r="P14" s="19"/>
      <c r="Q14" s="17">
        <f aca="true" t="shared" si="4" ref="Q14:Q20">SUM(F14,I14,L14,O14)</f>
        <v>18</v>
      </c>
      <c r="R14" s="19"/>
    </row>
    <row r="15" spans="1:18" s="18" customFormat="1" ht="16.5">
      <c r="A15" s="11">
        <v>200</v>
      </c>
      <c r="B15" s="12" t="s">
        <v>352</v>
      </c>
      <c r="C15" s="13" t="s">
        <v>346</v>
      </c>
      <c r="D15" s="19"/>
      <c r="E15" s="11">
        <v>4</v>
      </c>
      <c r="F15" s="15">
        <f t="shared" si="0"/>
        <v>4</v>
      </c>
      <c r="G15" s="19"/>
      <c r="H15" s="11">
        <v>5</v>
      </c>
      <c r="I15" s="15">
        <f t="shared" si="1"/>
        <v>3</v>
      </c>
      <c r="J15" s="19"/>
      <c r="K15" s="20"/>
      <c r="L15" s="15">
        <f t="shared" si="2"/>
        <v>0</v>
      </c>
      <c r="M15" s="19"/>
      <c r="N15" s="11"/>
      <c r="O15" s="15">
        <f t="shared" si="3"/>
        <v>0</v>
      </c>
      <c r="P15" s="19"/>
      <c r="Q15" s="17">
        <f t="shared" si="4"/>
        <v>7</v>
      </c>
      <c r="R15" s="19"/>
    </row>
    <row r="16" spans="1:18" s="18" customFormat="1" ht="16.5">
      <c r="A16" s="11">
        <v>201</v>
      </c>
      <c r="B16" s="12" t="s">
        <v>353</v>
      </c>
      <c r="C16" s="13" t="s">
        <v>346</v>
      </c>
      <c r="D16" s="19"/>
      <c r="E16" s="11">
        <v>5</v>
      </c>
      <c r="F16" s="15">
        <f t="shared" si="0"/>
        <v>3</v>
      </c>
      <c r="G16" s="19"/>
      <c r="H16" s="11">
        <v>7</v>
      </c>
      <c r="I16" s="15">
        <f t="shared" si="1"/>
        <v>0</v>
      </c>
      <c r="J16" s="19"/>
      <c r="K16" s="21"/>
      <c r="L16" s="15">
        <f t="shared" si="2"/>
        <v>0</v>
      </c>
      <c r="M16" s="19"/>
      <c r="N16" s="11"/>
      <c r="O16" s="15">
        <f t="shared" si="3"/>
        <v>0</v>
      </c>
      <c r="P16" s="19"/>
      <c r="Q16" s="17">
        <f t="shared" si="4"/>
        <v>3</v>
      </c>
      <c r="R16" s="19"/>
    </row>
    <row r="17" spans="1:18" s="18" customFormat="1" ht="16.5">
      <c r="A17" s="11">
        <v>203</v>
      </c>
      <c r="B17" s="12" t="s">
        <v>354</v>
      </c>
      <c r="C17" s="13" t="s">
        <v>346</v>
      </c>
      <c r="D17" s="19"/>
      <c r="E17" s="11">
        <v>3</v>
      </c>
      <c r="F17" s="15">
        <f t="shared" si="0"/>
        <v>6</v>
      </c>
      <c r="G17" s="19"/>
      <c r="H17" s="11">
        <v>3</v>
      </c>
      <c r="I17" s="15">
        <f t="shared" si="1"/>
        <v>6</v>
      </c>
      <c r="J17" s="19"/>
      <c r="K17" s="21"/>
      <c r="L17" s="15">
        <f t="shared" si="2"/>
        <v>0</v>
      </c>
      <c r="M17" s="19"/>
      <c r="N17" s="11"/>
      <c r="O17" s="15">
        <f t="shared" si="3"/>
        <v>0</v>
      </c>
      <c r="P17" s="19"/>
      <c r="Q17" s="17">
        <f t="shared" si="4"/>
        <v>12</v>
      </c>
      <c r="R17" s="19"/>
    </row>
    <row r="18" spans="1:18" s="18" customFormat="1" ht="16.5">
      <c r="A18" s="11">
        <v>204</v>
      </c>
      <c r="B18" s="12" t="s">
        <v>355</v>
      </c>
      <c r="C18" s="13" t="s">
        <v>346</v>
      </c>
      <c r="D18" s="19"/>
      <c r="E18" s="11">
        <v>6</v>
      </c>
      <c r="F18" s="15">
        <f t="shared" si="0"/>
        <v>0</v>
      </c>
      <c r="G18" s="19"/>
      <c r="H18" s="11">
        <v>6</v>
      </c>
      <c r="I18" s="15">
        <f t="shared" si="1"/>
        <v>0</v>
      </c>
      <c r="J18" s="19"/>
      <c r="K18" s="21"/>
      <c r="L18" s="15">
        <f t="shared" si="2"/>
        <v>0</v>
      </c>
      <c r="M18" s="19"/>
      <c r="N18" s="11"/>
      <c r="O18" s="15">
        <f t="shared" si="3"/>
        <v>0</v>
      </c>
      <c r="P18" s="19"/>
      <c r="Q18" s="17">
        <f t="shared" si="4"/>
        <v>0</v>
      </c>
      <c r="R18" s="19"/>
    </row>
    <row r="19" spans="1:18" s="18" customFormat="1" ht="16.5">
      <c r="A19" s="11">
        <v>205</v>
      </c>
      <c r="B19" s="12" t="s">
        <v>356</v>
      </c>
      <c r="C19" s="13" t="s">
        <v>346</v>
      </c>
      <c r="D19" s="19"/>
      <c r="E19" s="11">
        <v>8</v>
      </c>
      <c r="F19" s="15">
        <f t="shared" si="0"/>
        <v>0</v>
      </c>
      <c r="G19" s="19"/>
      <c r="H19" s="11">
        <v>8</v>
      </c>
      <c r="I19" s="15">
        <f t="shared" si="1"/>
        <v>0</v>
      </c>
      <c r="J19" s="19"/>
      <c r="K19" s="11"/>
      <c r="L19" s="15">
        <f t="shared" si="2"/>
        <v>0</v>
      </c>
      <c r="M19" s="19"/>
      <c r="N19" s="11"/>
      <c r="O19" s="15">
        <f t="shared" si="3"/>
        <v>0</v>
      </c>
      <c r="P19" s="19"/>
      <c r="Q19" s="17">
        <f t="shared" si="4"/>
        <v>0</v>
      </c>
      <c r="R19" s="19"/>
    </row>
    <row r="20" spans="1:18" s="18" customFormat="1" ht="16.5">
      <c r="A20" s="11">
        <v>212</v>
      </c>
      <c r="B20" s="12" t="s">
        <v>357</v>
      </c>
      <c r="C20" s="13" t="s">
        <v>346</v>
      </c>
      <c r="D20" s="19"/>
      <c r="E20" s="24">
        <v>7</v>
      </c>
      <c r="F20" s="15">
        <f t="shared" si="0"/>
        <v>0</v>
      </c>
      <c r="G20" s="19"/>
      <c r="H20" s="11">
        <v>4</v>
      </c>
      <c r="I20" s="15">
        <f t="shared" si="1"/>
        <v>4</v>
      </c>
      <c r="J20" s="19"/>
      <c r="K20" s="22"/>
      <c r="L20" s="15">
        <f t="shared" si="2"/>
        <v>0</v>
      </c>
      <c r="M20" s="19"/>
      <c r="N20" s="22"/>
      <c r="O20" s="15">
        <f t="shared" si="3"/>
        <v>0</v>
      </c>
      <c r="P20" s="19"/>
      <c r="Q20" s="17">
        <f t="shared" si="4"/>
        <v>4</v>
      </c>
      <c r="R20" s="19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182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/>
      <c r="F11" s="117"/>
      <c r="G11" s="6"/>
      <c r="H11" s="116"/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318</v>
      </c>
      <c r="B13" s="12" t="s">
        <v>184</v>
      </c>
      <c r="C13" s="13" t="s">
        <v>183</v>
      </c>
      <c r="D13" s="14"/>
      <c r="E13" s="15">
        <v>1</v>
      </c>
      <c r="F13" s="15">
        <f>+IF(E13=1,10)+IF(E13=2,8)+IF(E13=3,6)+IF(E13=4,4)+IF(E13=5,3)</f>
        <v>10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>
        <v>0</v>
      </c>
      <c r="O13" s="15">
        <f>+IF(N13=1,10)+IF(N13=2,8)+IF(N13=3,6)+IF(N13=4,4)+IF(N13=5,3)</f>
        <v>0</v>
      </c>
      <c r="P13" s="14"/>
      <c r="Q13" s="17">
        <f>SUM(F13,I13,L13,O13)</f>
        <v>20</v>
      </c>
      <c r="R13" s="14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118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421</v>
      </c>
      <c r="F11" s="117"/>
      <c r="G11" s="6"/>
      <c r="H11" s="116"/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77</v>
      </c>
      <c r="B13" s="12" t="s">
        <v>119</v>
      </c>
      <c r="C13" s="13" t="s">
        <v>108</v>
      </c>
      <c r="D13" s="14"/>
      <c r="E13" s="15" t="s">
        <v>381</v>
      </c>
      <c r="F13" s="15">
        <f aca="true" t="shared" si="0" ref="F13:F18">+IF(E13=1,10)+IF(E13=2,8)+IF(E13=3,6)+IF(E13=4,4)+IF(E13=5,3)</f>
        <v>0</v>
      </c>
      <c r="G13" s="14"/>
      <c r="H13" s="15" t="s">
        <v>381</v>
      </c>
      <c r="I13" s="15">
        <f aca="true" t="shared" si="1" ref="I13:I18">+IF(H13=1,10)+IF(H13=2,8)+IF(H13=3,6)+IF(H13=4,4)+IF(H13=5,3)</f>
        <v>0</v>
      </c>
      <c r="J13" s="14"/>
      <c r="K13" s="16"/>
      <c r="L13" s="15">
        <f aca="true" t="shared" si="2" ref="L13:L18">+IF(K13=1,10)+IF(K13=2,8)+IF(K13=3,6)+IF(K13=4,4)+IF(K13=5,3)</f>
        <v>0</v>
      </c>
      <c r="M13" s="14"/>
      <c r="N13" s="15"/>
      <c r="O13" s="15">
        <f aca="true" t="shared" si="3" ref="O13:O18">+IF(N13=1,10)+IF(N13=2,8)+IF(N13=3,6)+IF(N13=4,4)+IF(N13=5,3)</f>
        <v>0</v>
      </c>
      <c r="P13" s="14"/>
      <c r="Q13" s="17">
        <f aca="true" t="shared" si="4" ref="Q13:Q18">SUM(F13,I13,L13,O13)</f>
        <v>0</v>
      </c>
      <c r="R13" s="14"/>
    </row>
    <row r="14" spans="1:18" s="18" customFormat="1" ht="16.5">
      <c r="A14" s="11">
        <v>461</v>
      </c>
      <c r="B14" s="12" t="s">
        <v>170</v>
      </c>
      <c r="C14" s="23" t="s">
        <v>171</v>
      </c>
      <c r="D14" s="19"/>
      <c r="E14" s="11">
        <v>2</v>
      </c>
      <c r="F14" s="15">
        <f t="shared" si="0"/>
        <v>8</v>
      </c>
      <c r="G14" s="19"/>
      <c r="H14" s="11">
        <v>1</v>
      </c>
      <c r="I14" s="15">
        <f t="shared" si="1"/>
        <v>10</v>
      </c>
      <c r="J14" s="19"/>
      <c r="K14" s="20"/>
      <c r="L14" s="15">
        <f t="shared" si="2"/>
        <v>0</v>
      </c>
      <c r="M14" s="19"/>
      <c r="N14" s="11"/>
      <c r="O14" s="15">
        <f t="shared" si="3"/>
        <v>0</v>
      </c>
      <c r="P14" s="19"/>
      <c r="Q14" s="17">
        <f t="shared" si="4"/>
        <v>18</v>
      </c>
      <c r="R14" s="19"/>
    </row>
    <row r="15" spans="1:18" s="18" customFormat="1" ht="16.5">
      <c r="A15" s="11">
        <v>240</v>
      </c>
      <c r="B15" s="12" t="s">
        <v>173</v>
      </c>
      <c r="C15" s="13" t="s">
        <v>172</v>
      </c>
      <c r="D15" s="19"/>
      <c r="E15" s="11" t="s">
        <v>381</v>
      </c>
      <c r="F15" s="15">
        <f t="shared" si="0"/>
        <v>0</v>
      </c>
      <c r="G15" s="19"/>
      <c r="H15" s="11" t="s">
        <v>381</v>
      </c>
      <c r="I15" s="15">
        <f t="shared" si="1"/>
        <v>0</v>
      </c>
      <c r="J15" s="19"/>
      <c r="K15" s="20"/>
      <c r="L15" s="15">
        <f t="shared" si="2"/>
        <v>0</v>
      </c>
      <c r="M15" s="19"/>
      <c r="N15" s="11"/>
      <c r="O15" s="15">
        <f t="shared" si="3"/>
        <v>0</v>
      </c>
      <c r="P15" s="19"/>
      <c r="Q15" s="17">
        <f t="shared" si="4"/>
        <v>0</v>
      </c>
      <c r="R15" s="19"/>
    </row>
    <row r="16" spans="1:18" s="18" customFormat="1" ht="16.5">
      <c r="A16" s="11">
        <v>354</v>
      </c>
      <c r="B16" s="12" t="s">
        <v>195</v>
      </c>
      <c r="C16" s="13" t="s">
        <v>193</v>
      </c>
      <c r="D16" s="19"/>
      <c r="E16" s="11">
        <v>1</v>
      </c>
      <c r="F16" s="15">
        <f t="shared" si="0"/>
        <v>10</v>
      </c>
      <c r="G16" s="19"/>
      <c r="H16" s="11">
        <v>4</v>
      </c>
      <c r="I16" s="15">
        <f t="shared" si="1"/>
        <v>4</v>
      </c>
      <c r="J16" s="19"/>
      <c r="K16" s="21"/>
      <c r="L16" s="15">
        <f t="shared" si="2"/>
        <v>0</v>
      </c>
      <c r="M16" s="19"/>
      <c r="N16" s="11"/>
      <c r="O16" s="15">
        <f t="shared" si="3"/>
        <v>0</v>
      </c>
      <c r="P16" s="19"/>
      <c r="Q16" s="17">
        <f t="shared" si="4"/>
        <v>14</v>
      </c>
      <c r="R16" s="19"/>
    </row>
    <row r="17" spans="1:18" s="18" customFormat="1" ht="16.5">
      <c r="A17" s="11">
        <v>210</v>
      </c>
      <c r="B17" s="12" t="s">
        <v>351</v>
      </c>
      <c r="C17" s="13" t="s">
        <v>346</v>
      </c>
      <c r="D17" s="19"/>
      <c r="E17" s="11">
        <v>4</v>
      </c>
      <c r="F17" s="15">
        <f t="shared" si="0"/>
        <v>4</v>
      </c>
      <c r="G17" s="19"/>
      <c r="H17" s="11">
        <v>3</v>
      </c>
      <c r="I17" s="15">
        <f t="shared" si="1"/>
        <v>6</v>
      </c>
      <c r="J17" s="19"/>
      <c r="K17" s="21"/>
      <c r="L17" s="15">
        <f t="shared" si="2"/>
        <v>0</v>
      </c>
      <c r="M17" s="19"/>
      <c r="N17" s="11"/>
      <c r="O17" s="15">
        <f t="shared" si="3"/>
        <v>0</v>
      </c>
      <c r="P17" s="19"/>
      <c r="Q17" s="17">
        <f t="shared" si="4"/>
        <v>10</v>
      </c>
      <c r="R17" s="19"/>
    </row>
    <row r="18" spans="1:18" ht="16.5">
      <c r="A18" s="11">
        <v>207</v>
      </c>
      <c r="B18" s="12" t="s">
        <v>367</v>
      </c>
      <c r="C18" s="13" t="s">
        <v>346</v>
      </c>
      <c r="D18" s="19"/>
      <c r="E18" s="11">
        <v>3</v>
      </c>
      <c r="F18" s="15">
        <f t="shared" si="0"/>
        <v>6</v>
      </c>
      <c r="G18" s="19"/>
      <c r="H18" s="11">
        <v>2</v>
      </c>
      <c r="I18" s="15">
        <f t="shared" si="1"/>
        <v>8</v>
      </c>
      <c r="J18" s="19"/>
      <c r="K18" s="21"/>
      <c r="L18" s="15">
        <f t="shared" si="2"/>
        <v>0</v>
      </c>
      <c r="M18" s="19"/>
      <c r="N18" s="11"/>
      <c r="O18" s="15">
        <f t="shared" si="3"/>
        <v>0</v>
      </c>
      <c r="P18" s="19"/>
      <c r="Q18" s="17">
        <f t="shared" si="4"/>
        <v>14</v>
      </c>
      <c r="R18" s="19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179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391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313</v>
      </c>
      <c r="B13" s="12" t="s">
        <v>181</v>
      </c>
      <c r="C13" s="13" t="s">
        <v>180</v>
      </c>
      <c r="D13" s="14"/>
      <c r="E13" s="15">
        <v>1</v>
      </c>
      <c r="F13" s="15">
        <f>+IF(E13=1,10)+IF(E13=2,8)+IF(E13=3,6)+IF(E13=4,4)+IF(E13=5,3)</f>
        <v>10</v>
      </c>
      <c r="G13" s="14"/>
      <c r="H13" s="15">
        <v>1</v>
      </c>
      <c r="I13" s="15">
        <f>+IF(H13=1,10)+IF(H13=2,8)+IF(H13=3,6)+IF(H13=4,4)+IF(H13=5,3)</f>
        <v>10</v>
      </c>
      <c r="J13" s="14"/>
      <c r="K13" s="16"/>
      <c r="L13" s="15">
        <f>+IF(K13=1,10)+IF(K13=2,8)+IF(K13=3,6)+IF(K13=4,4)+IF(K13=5,3)</f>
        <v>0</v>
      </c>
      <c r="M13" s="14"/>
      <c r="N13" s="15"/>
      <c r="O13" s="15">
        <f>+IF(N13=1,10)+IF(N13=2,8)+IF(N13=3,6)+IF(N13=4,4)+IF(N13=5,3)</f>
        <v>0</v>
      </c>
      <c r="P13" s="14"/>
      <c r="Q13" s="17">
        <f>SUM(F13,I13,L13,O13)</f>
        <v>20</v>
      </c>
      <c r="R13" s="14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2">
      <selection activeCell="H12" sqref="H12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8" max="18" width="5.57421875" style="0" customWidth="1"/>
  </cols>
  <sheetData>
    <row r="1" spans="1:18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"/>
    </row>
    <row r="2" spans="1:18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1"/>
      <c r="R2" s="1"/>
    </row>
    <row r="3" spans="1:18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4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4"/>
      <c r="R5" s="1"/>
    </row>
    <row r="6" spans="1:18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thickTop="1">
      <c r="A7" s="118" t="s">
        <v>192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</row>
    <row r="8" spans="1:18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"/>
    </row>
    <row r="9" spans="1:18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"/>
    </row>
    <row r="10" spans="1:18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03" t="s">
        <v>4</v>
      </c>
      <c r="R10" s="135"/>
    </row>
    <row r="11" spans="1:18" ht="15.75" thickBot="1">
      <c r="A11" s="103"/>
      <c r="B11" s="106"/>
      <c r="C11" s="103"/>
      <c r="D11" s="109"/>
      <c r="E11" s="116" t="s">
        <v>391</v>
      </c>
      <c r="F11" s="117"/>
      <c r="G11" s="6"/>
      <c r="H11" s="116" t="s">
        <v>462</v>
      </c>
      <c r="I11" s="117"/>
      <c r="J11" s="5"/>
      <c r="K11" s="116"/>
      <c r="L11" s="117"/>
      <c r="M11" s="5"/>
      <c r="N11" s="139"/>
      <c r="O11" s="140"/>
      <c r="P11" s="5"/>
      <c r="Q11" s="103"/>
      <c r="R11" s="109"/>
    </row>
    <row r="12" spans="1:18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104"/>
      <c r="R12" s="110"/>
    </row>
    <row r="13" spans="1:18" s="18" customFormat="1" ht="16.5">
      <c r="A13" s="11">
        <v>354</v>
      </c>
      <c r="B13" s="12" t="s">
        <v>194</v>
      </c>
      <c r="C13" s="13" t="s">
        <v>193</v>
      </c>
      <c r="D13" s="14"/>
      <c r="E13" s="15">
        <v>2</v>
      </c>
      <c r="F13" s="15">
        <f>+IF(E13=1,10)+IF(E13=2,8)+IF(E13=3,6)+IF(E13=4,4)+IF(E13=5,3)</f>
        <v>8</v>
      </c>
      <c r="G13" s="14"/>
      <c r="H13" s="15">
        <v>3</v>
      </c>
      <c r="I13" s="15">
        <f>+IF(H13=1,10)+IF(H13=2,8)+IF(H13=3,6)+IF(H13=4,4)+IF(H13=5,3)</f>
        <v>6</v>
      </c>
      <c r="J13" s="14"/>
      <c r="K13" s="16"/>
      <c r="L13" s="15">
        <f>+IF(K13=1,10)+IF(K13=2,8)+IF(K13=3,6)+IF(K13=4,4)+IF(K13=5,3)</f>
        <v>0</v>
      </c>
      <c r="M13" s="14"/>
      <c r="N13" s="15"/>
      <c r="O13" s="15">
        <f>+IF(N13=1,10)+IF(N13=2,8)+IF(N13=3,6)+IF(N13=4,4)+IF(N13=5,3)</f>
        <v>0</v>
      </c>
      <c r="P13" s="14"/>
      <c r="Q13" s="17">
        <f>SUM(F13,I13,L13,O13)</f>
        <v>14</v>
      </c>
      <c r="R13" s="14"/>
    </row>
    <row r="14" spans="1:18" s="18" customFormat="1" ht="16.5">
      <c r="A14" s="11">
        <v>37</v>
      </c>
      <c r="B14" s="12" t="s">
        <v>281</v>
      </c>
      <c r="C14" s="23" t="s">
        <v>280</v>
      </c>
      <c r="D14" s="19"/>
      <c r="E14" s="11">
        <v>3</v>
      </c>
      <c r="F14" s="15">
        <f>+IF(E14=1,10)+IF(E14=2,8)+IF(E14=3,6)+IF(E14=4,4)+IF(E14=5,3)</f>
        <v>6</v>
      </c>
      <c r="G14" s="19"/>
      <c r="H14" s="11">
        <v>1</v>
      </c>
      <c r="I14" s="15">
        <f>+IF(H14=1,10)+IF(H14=2,8)+IF(H14=3,6)+IF(H14=4,4)+IF(H14=5,3)</f>
        <v>10</v>
      </c>
      <c r="J14" s="19"/>
      <c r="K14" s="20"/>
      <c r="L14" s="15">
        <f>+IF(K14=1,10)+IF(K14=2,8)+IF(K14=3,6)+IF(K14=4,4)+IF(K14=5,3)</f>
        <v>0</v>
      </c>
      <c r="M14" s="19"/>
      <c r="N14" s="11"/>
      <c r="O14" s="15">
        <f>+IF(N14=1,10)+IF(N14=2,8)+IF(N14=3,6)+IF(N14=4,4)+IF(N14=5,3)</f>
        <v>0</v>
      </c>
      <c r="P14" s="19"/>
      <c r="Q14" s="17">
        <f>SUM(F14,I14,L14,O14)</f>
        <v>16</v>
      </c>
      <c r="R14" s="19"/>
    </row>
    <row r="15" spans="1:18" s="18" customFormat="1" ht="16.5">
      <c r="A15" s="11">
        <v>35</v>
      </c>
      <c r="B15" s="12" t="s">
        <v>282</v>
      </c>
      <c r="C15" s="23" t="s">
        <v>280</v>
      </c>
      <c r="D15" s="19"/>
      <c r="E15" s="11">
        <v>1</v>
      </c>
      <c r="F15" s="15">
        <f>+IF(E15=1,10)+IF(E15=2,8)+IF(E15=3,6)+IF(E15=4,4)+IF(E15=5,3)</f>
        <v>10</v>
      </c>
      <c r="G15" s="19"/>
      <c r="H15" s="11">
        <v>2</v>
      </c>
      <c r="I15" s="15">
        <f>+IF(H15=1,10)+IF(H15=2,8)+IF(H15=3,6)+IF(H15=4,4)+IF(H15=5,3)</f>
        <v>8</v>
      </c>
      <c r="J15" s="19"/>
      <c r="K15" s="20"/>
      <c r="L15" s="15">
        <f>+IF(K15=1,10)+IF(K15=2,8)+IF(K15=3,6)+IF(K15=4,4)+IF(K15=5,3)</f>
        <v>0</v>
      </c>
      <c r="M15" s="19"/>
      <c r="N15" s="11"/>
      <c r="O15" s="15">
        <f>+IF(N15=1,10)+IF(N15=2,8)+IF(N15=3,6)+IF(N15=4,4)+IF(N15=5,3)</f>
        <v>0</v>
      </c>
      <c r="P15" s="19"/>
      <c r="Q15" s="17">
        <f>SUM(F15,I15,L15,O15)</f>
        <v>18</v>
      </c>
      <c r="R15" s="19"/>
    </row>
  </sheetData>
  <sheetProtection/>
  <mergeCells count="20">
    <mergeCell ref="K10:L10"/>
    <mergeCell ref="N10:O10"/>
    <mergeCell ref="Q10:Q12"/>
    <mergeCell ref="R10:R12"/>
    <mergeCell ref="E11:F11"/>
    <mergeCell ref="H11:I11"/>
    <mergeCell ref="K11:L11"/>
    <mergeCell ref="N11:O11"/>
    <mergeCell ref="A10:A12"/>
    <mergeCell ref="B10:B12"/>
    <mergeCell ref="C10:C12"/>
    <mergeCell ref="D10:D12"/>
    <mergeCell ref="E10:F10"/>
    <mergeCell ref="H10:I10"/>
    <mergeCell ref="C1:Q1"/>
    <mergeCell ref="C2:O2"/>
    <mergeCell ref="C3:Q3"/>
    <mergeCell ref="C5:Q5"/>
    <mergeCell ref="A7:L7"/>
    <mergeCell ref="E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88"/>
  <sheetViews>
    <sheetView zoomScale="75" zoomScaleNormal="75" zoomScalePageLayoutView="0" workbookViewId="0" topLeftCell="A57">
      <selection activeCell="M67" sqref="M67"/>
    </sheetView>
  </sheetViews>
  <sheetFormatPr defaultColWidth="11.421875" defaultRowHeight="15"/>
  <cols>
    <col min="1" max="1" width="4.7109375" style="0" customWidth="1"/>
    <col min="2" max="2" width="26.421875" style="0" bestFit="1" customWidth="1"/>
    <col min="3" max="3" width="10.00390625" style="0" bestFit="1" customWidth="1"/>
    <col min="4" max="4" width="5.140625" style="0" customWidth="1"/>
    <col min="5" max="5" width="10.7109375" style="0" bestFit="1" customWidth="1"/>
    <col min="6" max="16" width="7.8515625" style="0" customWidth="1"/>
    <col min="17" max="17" width="12.140625" style="0" bestFit="1" customWidth="1"/>
    <col min="18" max="18" width="5.140625" style="0" customWidth="1"/>
  </cols>
  <sheetData>
    <row r="1" spans="1:19" ht="16.5">
      <c r="A1" s="1"/>
      <c r="C1" s="25"/>
      <c r="D1" s="25"/>
      <c r="E1" s="150" t="s">
        <v>32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25"/>
      <c r="R1" s="26"/>
      <c r="S1" s="27"/>
    </row>
    <row r="2" spans="1:18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thickTop="1">
      <c r="A3" s="102" t="s">
        <v>0</v>
      </c>
      <c r="B3" s="105" t="s">
        <v>2</v>
      </c>
      <c r="C3" s="105" t="s">
        <v>11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6.5" thickBot="1">
      <c r="A4" s="103"/>
      <c r="B4" s="106"/>
      <c r="C4" s="106"/>
      <c r="D4" s="28"/>
      <c r="E4" s="147" t="s">
        <v>14</v>
      </c>
      <c r="F4" s="148"/>
      <c r="G4" s="148"/>
      <c r="H4" s="148"/>
      <c r="I4" s="148"/>
      <c r="J4" s="148"/>
      <c r="K4" s="148"/>
      <c r="L4" s="148"/>
      <c r="M4" s="149"/>
      <c r="N4" s="149"/>
      <c r="O4" s="149"/>
      <c r="P4" s="149"/>
      <c r="Q4" s="28"/>
      <c r="R4" s="28"/>
    </row>
    <row r="5" spans="1:18" ht="15.75" thickBot="1">
      <c r="A5" s="104"/>
      <c r="B5" s="107"/>
      <c r="C5" s="107"/>
      <c r="D5" s="28"/>
      <c r="E5" s="29" t="s">
        <v>15</v>
      </c>
      <c r="F5" s="29" t="s">
        <v>16</v>
      </c>
      <c r="G5" s="29" t="s">
        <v>17</v>
      </c>
      <c r="H5" s="29" t="s">
        <v>18</v>
      </c>
      <c r="I5" s="29" t="s">
        <v>19</v>
      </c>
      <c r="J5" s="29" t="s">
        <v>20</v>
      </c>
      <c r="K5" s="29" t="s">
        <v>21</v>
      </c>
      <c r="L5" s="29" t="s">
        <v>22</v>
      </c>
      <c r="M5" s="29" t="s">
        <v>42</v>
      </c>
      <c r="N5" s="29" t="s">
        <v>43</v>
      </c>
      <c r="O5" s="29" t="s">
        <v>44</v>
      </c>
      <c r="P5" s="29" t="s">
        <v>45</v>
      </c>
      <c r="Q5" s="29" t="s">
        <v>12</v>
      </c>
      <c r="R5" s="28"/>
    </row>
    <row r="6" spans="1:18" ht="16.5">
      <c r="A6" s="15">
        <v>1</v>
      </c>
      <c r="B6" s="12" t="s">
        <v>64</v>
      </c>
      <c r="C6" s="15" t="s">
        <v>13</v>
      </c>
      <c r="D6" s="28"/>
      <c r="E6" s="11"/>
      <c r="F6" s="11"/>
      <c r="G6" s="11"/>
      <c r="H6" s="11"/>
      <c r="I6" s="11"/>
      <c r="J6" s="11"/>
      <c r="K6" s="11"/>
      <c r="L6" s="11"/>
      <c r="M6" s="15">
        <v>0</v>
      </c>
      <c r="N6" s="15">
        <v>0</v>
      </c>
      <c r="O6" s="15">
        <v>0</v>
      </c>
      <c r="P6" s="15">
        <v>0</v>
      </c>
      <c r="Q6" s="30">
        <f>SUM(E6:P6)</f>
        <v>0</v>
      </c>
      <c r="R6" s="28"/>
    </row>
    <row r="7" spans="1:18" ht="16.5">
      <c r="A7" s="11">
        <f>A6+1</f>
        <v>2</v>
      </c>
      <c r="B7" s="12" t="s">
        <v>75</v>
      </c>
      <c r="C7" s="15" t="s">
        <v>77</v>
      </c>
      <c r="D7" s="28"/>
      <c r="E7" s="11"/>
      <c r="F7" s="11"/>
      <c r="G7" s="11"/>
      <c r="H7" s="11"/>
      <c r="I7" s="11"/>
      <c r="J7" s="11"/>
      <c r="K7" s="11"/>
      <c r="L7" s="11"/>
      <c r="M7" s="15">
        <v>0</v>
      </c>
      <c r="N7" s="15">
        <v>0</v>
      </c>
      <c r="O7" s="15">
        <v>0</v>
      </c>
      <c r="P7" s="15">
        <v>0</v>
      </c>
      <c r="Q7" s="30">
        <f aca="true" t="shared" si="0" ref="Q7:Q24">SUM(E7:P7)</f>
        <v>0</v>
      </c>
      <c r="R7" s="28"/>
    </row>
    <row r="8" spans="1:18" ht="16.5">
      <c r="A8" s="11">
        <f aca="true" t="shared" si="1" ref="A8:A22">A7+1</f>
        <v>3</v>
      </c>
      <c r="B8" s="12" t="s">
        <v>105</v>
      </c>
      <c r="C8" s="15" t="s">
        <v>106</v>
      </c>
      <c r="D8" s="28"/>
      <c r="E8" s="11">
        <f>SUM('Promocional Damas Escuela'!Q13)</f>
        <v>0</v>
      </c>
      <c r="F8" s="11"/>
      <c r="G8" s="11">
        <f>SUM('5ta. Damas Escuela'!Q13:Q14)</f>
        <v>36</v>
      </c>
      <c r="H8" s="11"/>
      <c r="I8" s="11"/>
      <c r="J8" s="11"/>
      <c r="K8" s="11"/>
      <c r="L8" s="11"/>
      <c r="M8" s="15">
        <v>0</v>
      </c>
      <c r="N8" s="15">
        <v>0</v>
      </c>
      <c r="O8" s="15">
        <v>0</v>
      </c>
      <c r="P8" s="15">
        <v>0</v>
      </c>
      <c r="Q8" s="30">
        <f t="shared" si="0"/>
        <v>36</v>
      </c>
      <c r="R8" s="28"/>
    </row>
    <row r="9" spans="1:18" ht="16.5">
      <c r="A9" s="11">
        <f t="shared" si="1"/>
        <v>4</v>
      </c>
      <c r="B9" s="57" t="s">
        <v>122</v>
      </c>
      <c r="C9" s="15" t="s">
        <v>106</v>
      </c>
      <c r="D9" s="28"/>
      <c r="E9" s="11"/>
      <c r="F9" s="11"/>
      <c r="G9" s="11"/>
      <c r="H9" s="11"/>
      <c r="I9" s="11"/>
      <c r="J9" s="11"/>
      <c r="K9" s="11"/>
      <c r="L9" s="11"/>
      <c r="M9" s="15">
        <v>0</v>
      </c>
      <c r="N9" s="15">
        <v>0</v>
      </c>
      <c r="O9" s="15">
        <v>0</v>
      </c>
      <c r="P9" s="15">
        <v>0</v>
      </c>
      <c r="Q9" s="30">
        <f t="shared" si="0"/>
        <v>0</v>
      </c>
      <c r="R9" s="28"/>
    </row>
    <row r="10" spans="1:18" ht="16.5">
      <c r="A10" s="11">
        <f t="shared" si="1"/>
        <v>5</v>
      </c>
      <c r="B10" s="12" t="s">
        <v>129</v>
      </c>
      <c r="C10" s="15" t="s">
        <v>106</v>
      </c>
      <c r="D10" s="28"/>
      <c r="E10" s="11"/>
      <c r="F10" s="11"/>
      <c r="G10" s="11"/>
      <c r="H10" s="11"/>
      <c r="I10" s="11"/>
      <c r="J10" s="11"/>
      <c r="K10" s="11"/>
      <c r="L10" s="11"/>
      <c r="M10" s="15">
        <v>0</v>
      </c>
      <c r="N10" s="15">
        <v>0</v>
      </c>
      <c r="O10" s="15">
        <v>0</v>
      </c>
      <c r="P10" s="15">
        <v>0</v>
      </c>
      <c r="Q10" s="30">
        <f t="shared" si="0"/>
        <v>0</v>
      </c>
      <c r="R10" s="28"/>
    </row>
    <row r="11" spans="1:18" ht="16.5">
      <c r="A11" s="11">
        <f t="shared" si="1"/>
        <v>6</v>
      </c>
      <c r="B11" s="12" t="s">
        <v>153</v>
      </c>
      <c r="C11" s="15" t="s">
        <v>154</v>
      </c>
      <c r="D11" s="28"/>
      <c r="E11" s="11"/>
      <c r="F11" s="11"/>
      <c r="G11" s="11"/>
      <c r="H11" s="11"/>
      <c r="I11" s="11"/>
      <c r="J11" s="11"/>
      <c r="K11" s="11"/>
      <c r="L11" s="11"/>
      <c r="M11" s="15">
        <v>0</v>
      </c>
      <c r="N11" s="15">
        <v>0</v>
      </c>
      <c r="O11" s="15">
        <v>0</v>
      </c>
      <c r="P11" s="15">
        <v>0</v>
      </c>
      <c r="Q11" s="30">
        <f t="shared" si="0"/>
        <v>0</v>
      </c>
      <c r="R11" s="28"/>
    </row>
    <row r="12" spans="1:18" ht="16.5">
      <c r="A12" s="11">
        <f t="shared" si="1"/>
        <v>7</v>
      </c>
      <c r="B12" s="12" t="s">
        <v>165</v>
      </c>
      <c r="C12" s="15" t="s">
        <v>106</v>
      </c>
      <c r="D12" s="28"/>
      <c r="E12" s="11"/>
      <c r="F12" s="11"/>
      <c r="G12" s="11"/>
      <c r="H12" s="11"/>
      <c r="I12" s="11"/>
      <c r="J12" s="11"/>
      <c r="K12" s="11"/>
      <c r="L12" s="11"/>
      <c r="M12" s="15">
        <v>0</v>
      </c>
      <c r="N12" s="15">
        <v>0</v>
      </c>
      <c r="O12" s="15">
        <v>0</v>
      </c>
      <c r="P12" s="15">
        <v>0</v>
      </c>
      <c r="Q12" s="30">
        <f t="shared" si="0"/>
        <v>0</v>
      </c>
      <c r="R12" s="28"/>
    </row>
    <row r="13" spans="1:18" ht="16.5">
      <c r="A13" s="11">
        <f t="shared" si="1"/>
        <v>8</v>
      </c>
      <c r="B13" s="12" t="s">
        <v>168</v>
      </c>
      <c r="C13" s="15" t="s">
        <v>169</v>
      </c>
      <c r="D13" s="28"/>
      <c r="E13" s="11">
        <f>SUM('Promocional Damas Escuela'!Q14)</f>
        <v>18</v>
      </c>
      <c r="F13" s="11"/>
      <c r="G13" s="11"/>
      <c r="H13" s="11"/>
      <c r="I13" s="11"/>
      <c r="J13" s="11"/>
      <c r="K13" s="11"/>
      <c r="L13" s="11"/>
      <c r="M13" s="15">
        <v>0</v>
      </c>
      <c r="N13" s="15">
        <v>0</v>
      </c>
      <c r="O13" s="15">
        <v>0</v>
      </c>
      <c r="P13" s="15">
        <v>0</v>
      </c>
      <c r="Q13" s="30">
        <f t="shared" si="0"/>
        <v>18</v>
      </c>
      <c r="R13" s="28"/>
    </row>
    <row r="14" spans="1:18" ht="16.5">
      <c r="A14" s="11">
        <f t="shared" si="1"/>
        <v>9</v>
      </c>
      <c r="B14" s="12" t="s">
        <v>172</v>
      </c>
      <c r="C14" s="15" t="s">
        <v>169</v>
      </c>
      <c r="D14" s="28"/>
      <c r="E14" s="11">
        <f>SUM('Promocional Damas Escuela'!Q15)</f>
        <v>0</v>
      </c>
      <c r="F14" s="11"/>
      <c r="G14" s="11"/>
      <c r="H14" s="11"/>
      <c r="I14" s="11"/>
      <c r="J14" s="11"/>
      <c r="K14" s="11"/>
      <c r="L14" s="11"/>
      <c r="M14" s="15">
        <v>0</v>
      </c>
      <c r="N14" s="15">
        <v>0</v>
      </c>
      <c r="O14" s="15">
        <v>0</v>
      </c>
      <c r="P14" s="15">
        <v>0</v>
      </c>
      <c r="Q14" s="30">
        <f t="shared" si="0"/>
        <v>0</v>
      </c>
      <c r="R14" s="28"/>
    </row>
    <row r="15" spans="1:18" ht="16.5">
      <c r="A15" s="11">
        <f t="shared" si="1"/>
        <v>10</v>
      </c>
      <c r="B15" s="12" t="s">
        <v>178</v>
      </c>
      <c r="C15" s="15" t="s">
        <v>169</v>
      </c>
      <c r="D15" s="28"/>
      <c r="E15" s="11"/>
      <c r="F15" s="11"/>
      <c r="G15" s="11"/>
      <c r="H15" s="11">
        <f>SUM('6ta. Varones Escuela'!Q13)</f>
        <v>20</v>
      </c>
      <c r="I15" s="11"/>
      <c r="J15" s="11"/>
      <c r="K15" s="11"/>
      <c r="L15" s="11"/>
      <c r="M15" s="15">
        <v>0</v>
      </c>
      <c r="N15" s="15">
        <v>0</v>
      </c>
      <c r="O15" s="15">
        <v>0</v>
      </c>
      <c r="P15" s="15">
        <v>0</v>
      </c>
      <c r="Q15" s="30">
        <f t="shared" si="0"/>
        <v>20</v>
      </c>
      <c r="R15" s="28"/>
    </row>
    <row r="16" spans="1:18" ht="16.5">
      <c r="A16" s="11">
        <f t="shared" si="1"/>
        <v>11</v>
      </c>
      <c r="B16" s="12" t="s">
        <v>191</v>
      </c>
      <c r="C16" s="15" t="s">
        <v>169</v>
      </c>
      <c r="D16" s="28"/>
      <c r="E16" s="11">
        <f>SUM('Promocional Damas Escuela'!Q16)</f>
        <v>14</v>
      </c>
      <c r="F16" s="11"/>
      <c r="G16" s="11"/>
      <c r="H16" s="11"/>
      <c r="I16" s="11">
        <f>SUM('4ta. Damas Escuela'!Q16)</f>
        <v>20</v>
      </c>
      <c r="J16" s="11"/>
      <c r="K16" s="11"/>
      <c r="L16" s="11"/>
      <c r="M16" s="15">
        <v>0</v>
      </c>
      <c r="N16" s="15">
        <v>0</v>
      </c>
      <c r="O16" s="15">
        <v>0</v>
      </c>
      <c r="P16" s="15">
        <v>0</v>
      </c>
      <c r="Q16" s="30">
        <f t="shared" si="0"/>
        <v>34</v>
      </c>
      <c r="R16" s="28"/>
    </row>
    <row r="17" spans="1:18" ht="16.5">
      <c r="A17" s="11">
        <f t="shared" si="1"/>
        <v>12</v>
      </c>
      <c r="B17" s="31" t="s">
        <v>197</v>
      </c>
      <c r="C17" s="15" t="s">
        <v>169</v>
      </c>
      <c r="D17" s="28"/>
      <c r="E17" s="11"/>
      <c r="F17" s="11"/>
      <c r="G17" s="11"/>
      <c r="H17" s="11"/>
      <c r="I17" s="11"/>
      <c r="J17" s="11"/>
      <c r="K17" s="11"/>
      <c r="L17" s="11"/>
      <c r="M17" s="15">
        <v>0</v>
      </c>
      <c r="N17" s="15">
        <v>0</v>
      </c>
      <c r="O17" s="15">
        <v>0</v>
      </c>
      <c r="P17" s="15">
        <v>0</v>
      </c>
      <c r="Q17" s="30">
        <f t="shared" si="0"/>
        <v>0</v>
      </c>
      <c r="R17" s="28"/>
    </row>
    <row r="18" spans="1:18" ht="16.5">
      <c r="A18" s="11">
        <f t="shared" si="1"/>
        <v>13</v>
      </c>
      <c r="B18" s="12" t="s">
        <v>201</v>
      </c>
      <c r="C18" s="15" t="s">
        <v>169</v>
      </c>
      <c r="D18" s="28"/>
      <c r="E18" s="11"/>
      <c r="F18" s="11"/>
      <c r="G18" s="11"/>
      <c r="H18" s="11"/>
      <c r="I18" s="11"/>
      <c r="J18" s="11"/>
      <c r="K18" s="11"/>
      <c r="L18" s="11"/>
      <c r="M18" s="15">
        <v>0</v>
      </c>
      <c r="N18" s="15">
        <v>0</v>
      </c>
      <c r="O18" s="15">
        <v>0</v>
      </c>
      <c r="P18" s="15">
        <v>0</v>
      </c>
      <c r="Q18" s="30">
        <f t="shared" si="0"/>
        <v>0</v>
      </c>
      <c r="R18" s="28"/>
    </row>
    <row r="19" spans="1:18" ht="16.5">
      <c r="A19" s="11">
        <f t="shared" si="1"/>
        <v>14</v>
      </c>
      <c r="B19" s="12" t="s">
        <v>203</v>
      </c>
      <c r="C19" s="15" t="s">
        <v>169</v>
      </c>
      <c r="D19" s="28"/>
      <c r="E19" s="11"/>
      <c r="F19" s="11"/>
      <c r="G19" s="11"/>
      <c r="H19" s="11"/>
      <c r="I19" s="11"/>
      <c r="J19" s="11"/>
      <c r="K19" s="11"/>
      <c r="L19" s="11"/>
      <c r="M19" s="15">
        <v>0</v>
      </c>
      <c r="N19" s="15">
        <v>0</v>
      </c>
      <c r="O19" s="15">
        <v>0</v>
      </c>
      <c r="P19" s="15">
        <v>0</v>
      </c>
      <c r="Q19" s="30">
        <f t="shared" si="0"/>
        <v>0</v>
      </c>
      <c r="R19" s="28"/>
    </row>
    <row r="20" spans="1:18" ht="16.5">
      <c r="A20" s="11">
        <f t="shared" si="1"/>
        <v>15</v>
      </c>
      <c r="B20" s="12" t="s">
        <v>212</v>
      </c>
      <c r="C20" s="15" t="s">
        <v>106</v>
      </c>
      <c r="D20" s="28"/>
      <c r="E20" s="11"/>
      <c r="F20" s="11"/>
      <c r="G20" s="11"/>
      <c r="H20" s="11"/>
      <c r="I20" s="11"/>
      <c r="J20" s="11"/>
      <c r="K20" s="11"/>
      <c r="L20" s="11"/>
      <c r="M20" s="15">
        <v>0</v>
      </c>
      <c r="N20" s="15">
        <v>0</v>
      </c>
      <c r="O20" s="15">
        <v>0</v>
      </c>
      <c r="P20" s="15">
        <v>0</v>
      </c>
      <c r="Q20" s="30">
        <f t="shared" si="0"/>
        <v>0</v>
      </c>
      <c r="R20" s="28"/>
    </row>
    <row r="21" spans="1:18" ht="16.5">
      <c r="A21" s="11">
        <f t="shared" si="1"/>
        <v>16</v>
      </c>
      <c r="B21" s="12" t="s">
        <v>232</v>
      </c>
      <c r="C21" s="15" t="s">
        <v>233</v>
      </c>
      <c r="D21" s="28"/>
      <c r="E21" s="11"/>
      <c r="F21" s="11"/>
      <c r="G21" s="11"/>
      <c r="H21" s="11"/>
      <c r="I21" s="11"/>
      <c r="J21" s="11"/>
      <c r="K21" s="11"/>
      <c r="L21" s="11"/>
      <c r="M21" s="15">
        <v>0</v>
      </c>
      <c r="N21" s="15">
        <v>0</v>
      </c>
      <c r="O21" s="15">
        <v>0</v>
      </c>
      <c r="P21" s="15">
        <v>0</v>
      </c>
      <c r="Q21" s="30">
        <f t="shared" si="0"/>
        <v>0</v>
      </c>
      <c r="R21" s="28"/>
    </row>
    <row r="22" spans="1:18" ht="16.5">
      <c r="A22" s="11">
        <f t="shared" si="1"/>
        <v>17</v>
      </c>
      <c r="B22" s="12" t="s">
        <v>244</v>
      </c>
      <c r="C22" s="15" t="s">
        <v>106</v>
      </c>
      <c r="D22" s="28"/>
      <c r="E22" s="11"/>
      <c r="F22" s="11"/>
      <c r="G22" s="11"/>
      <c r="H22" s="11"/>
      <c r="I22" s="11"/>
      <c r="J22" s="11"/>
      <c r="K22" s="11"/>
      <c r="L22" s="11"/>
      <c r="M22" s="15">
        <v>0</v>
      </c>
      <c r="N22" s="15">
        <v>0</v>
      </c>
      <c r="O22" s="15">
        <v>0</v>
      </c>
      <c r="P22" s="15">
        <v>0</v>
      </c>
      <c r="Q22" s="30">
        <f t="shared" si="0"/>
        <v>0</v>
      </c>
      <c r="R22" s="28"/>
    </row>
    <row r="23" spans="1:18" ht="16.5">
      <c r="A23" s="11">
        <f aca="true" t="shared" si="2" ref="A23:A30">A22+1</f>
        <v>18</v>
      </c>
      <c r="B23" s="12" t="s">
        <v>255</v>
      </c>
      <c r="C23" s="15" t="s">
        <v>106</v>
      </c>
      <c r="D23" s="28"/>
      <c r="E23" s="11"/>
      <c r="F23" s="11"/>
      <c r="G23" s="11"/>
      <c r="H23" s="11"/>
      <c r="I23" s="11"/>
      <c r="J23" s="11"/>
      <c r="K23" s="11"/>
      <c r="L23" s="11"/>
      <c r="M23" s="15">
        <v>0</v>
      </c>
      <c r="N23" s="15">
        <v>0</v>
      </c>
      <c r="O23" s="15">
        <v>0</v>
      </c>
      <c r="P23" s="15">
        <v>0</v>
      </c>
      <c r="Q23" s="30">
        <f t="shared" si="0"/>
        <v>0</v>
      </c>
      <c r="R23" s="28"/>
    </row>
    <row r="24" spans="1:18" ht="16.5">
      <c r="A24" s="11">
        <f t="shared" si="2"/>
        <v>19</v>
      </c>
      <c r="B24" s="12" t="s">
        <v>266</v>
      </c>
      <c r="C24" s="15" t="s">
        <v>267</v>
      </c>
      <c r="D24" s="28"/>
      <c r="E24" s="11"/>
      <c r="F24" s="11"/>
      <c r="G24" s="11"/>
      <c r="H24" s="11"/>
      <c r="I24" s="11"/>
      <c r="J24" s="11"/>
      <c r="K24" s="11"/>
      <c r="L24" s="11"/>
      <c r="M24" s="15">
        <v>0</v>
      </c>
      <c r="N24" s="15">
        <v>0</v>
      </c>
      <c r="O24" s="15">
        <v>0</v>
      </c>
      <c r="P24" s="15">
        <v>0</v>
      </c>
      <c r="Q24" s="30">
        <f t="shared" si="0"/>
        <v>0</v>
      </c>
      <c r="R24" s="28"/>
    </row>
    <row r="25" spans="1:18" ht="16.5">
      <c r="A25" s="11">
        <f t="shared" si="2"/>
        <v>20</v>
      </c>
      <c r="B25" s="12" t="s">
        <v>280</v>
      </c>
      <c r="C25" s="15" t="s">
        <v>267</v>
      </c>
      <c r="D25" s="28"/>
      <c r="E25" s="11"/>
      <c r="F25" s="11"/>
      <c r="G25" s="11"/>
      <c r="H25" s="11"/>
      <c r="I25" s="11">
        <f>SUM('4ta. Damas Escuela'!Q13)</f>
        <v>6</v>
      </c>
      <c r="J25" s="11"/>
      <c r="K25" s="11"/>
      <c r="L25" s="11"/>
      <c r="M25" s="15">
        <v>0</v>
      </c>
      <c r="N25" s="15">
        <v>0</v>
      </c>
      <c r="O25" s="15">
        <v>0</v>
      </c>
      <c r="P25" s="15">
        <v>0</v>
      </c>
      <c r="Q25" s="30">
        <f aca="true" t="shared" si="3" ref="Q25:Q30">SUM(E25:P25)</f>
        <v>6</v>
      </c>
      <c r="R25" s="28"/>
    </row>
    <row r="26" spans="1:18" ht="16.5">
      <c r="A26" s="11">
        <f t="shared" si="2"/>
        <v>21</v>
      </c>
      <c r="B26" s="12" t="s">
        <v>295</v>
      </c>
      <c r="C26" s="15" t="s">
        <v>267</v>
      </c>
      <c r="D26" s="28"/>
      <c r="E26" s="11"/>
      <c r="F26" s="11"/>
      <c r="G26" s="11"/>
      <c r="H26" s="11"/>
      <c r="I26" s="11"/>
      <c r="J26" s="11"/>
      <c r="K26" s="11"/>
      <c r="L26" s="11"/>
      <c r="M26" s="15">
        <v>0</v>
      </c>
      <c r="N26" s="15">
        <v>0</v>
      </c>
      <c r="O26" s="15">
        <v>0</v>
      </c>
      <c r="P26" s="15">
        <v>0</v>
      </c>
      <c r="Q26" s="30">
        <f t="shared" si="3"/>
        <v>0</v>
      </c>
      <c r="R26" s="28"/>
    </row>
    <row r="27" spans="1:18" ht="16.5">
      <c r="A27" s="11">
        <f t="shared" si="2"/>
        <v>22</v>
      </c>
      <c r="B27" s="12" t="s">
        <v>298</v>
      </c>
      <c r="C27" s="15" t="s">
        <v>299</v>
      </c>
      <c r="D27" s="28"/>
      <c r="E27" s="11"/>
      <c r="F27" s="11"/>
      <c r="G27" s="11"/>
      <c r="H27" s="11"/>
      <c r="I27" s="11"/>
      <c r="J27" s="11"/>
      <c r="K27" s="11"/>
      <c r="L27" s="11"/>
      <c r="M27" s="15">
        <v>0</v>
      </c>
      <c r="N27" s="15">
        <v>0</v>
      </c>
      <c r="O27" s="15">
        <v>0</v>
      </c>
      <c r="P27" s="15">
        <v>0</v>
      </c>
      <c r="Q27" s="30">
        <f t="shared" si="3"/>
        <v>0</v>
      </c>
      <c r="R27" s="28"/>
    </row>
    <row r="28" spans="1:18" ht="16.5">
      <c r="A28" s="11">
        <f t="shared" si="2"/>
        <v>23</v>
      </c>
      <c r="B28" s="12" t="s">
        <v>326</v>
      </c>
      <c r="C28" s="15" t="s">
        <v>299</v>
      </c>
      <c r="D28" s="28"/>
      <c r="E28" s="11"/>
      <c r="F28" s="11"/>
      <c r="G28" s="11"/>
      <c r="H28" s="11"/>
      <c r="I28" s="11"/>
      <c r="J28" s="11"/>
      <c r="K28" s="11"/>
      <c r="L28" s="11"/>
      <c r="M28" s="15">
        <v>0</v>
      </c>
      <c r="N28" s="15">
        <v>0</v>
      </c>
      <c r="O28" s="15">
        <v>0</v>
      </c>
      <c r="P28" s="15">
        <v>0</v>
      </c>
      <c r="Q28" s="30">
        <f t="shared" si="3"/>
        <v>0</v>
      </c>
      <c r="R28" s="28"/>
    </row>
    <row r="29" spans="1:18" ht="16.5">
      <c r="A29" s="11">
        <f t="shared" si="2"/>
        <v>24</v>
      </c>
      <c r="B29" s="12" t="s">
        <v>330</v>
      </c>
      <c r="C29" s="15" t="s">
        <v>106</v>
      </c>
      <c r="D29" s="28"/>
      <c r="E29" s="11"/>
      <c r="F29" s="11"/>
      <c r="G29" s="11"/>
      <c r="H29" s="11"/>
      <c r="I29" s="11"/>
      <c r="J29" s="11"/>
      <c r="K29" s="11"/>
      <c r="L29" s="11"/>
      <c r="M29" s="15">
        <v>0</v>
      </c>
      <c r="N29" s="15">
        <v>0</v>
      </c>
      <c r="O29" s="15">
        <v>0</v>
      </c>
      <c r="P29" s="15">
        <v>0</v>
      </c>
      <c r="Q29" s="30">
        <f t="shared" si="3"/>
        <v>0</v>
      </c>
      <c r="R29" s="28"/>
    </row>
    <row r="30" spans="1:18" ht="17.25" thickBot="1">
      <c r="A30" s="11">
        <f t="shared" si="2"/>
        <v>25</v>
      </c>
      <c r="B30" s="12" t="s">
        <v>345</v>
      </c>
      <c r="C30" s="15" t="s">
        <v>267</v>
      </c>
      <c r="D30" s="28"/>
      <c r="E30" s="11">
        <f>SUM('Promocional Damas Escuela'!Q17:Q18)</f>
        <v>24</v>
      </c>
      <c r="F30" s="11"/>
      <c r="G30" s="11">
        <f>SUM('5ta. Damas Escuela'!Q15:Q20)</f>
        <v>26</v>
      </c>
      <c r="H30" s="11"/>
      <c r="I30" s="11">
        <f>SUM('4ta. Damas Escuela'!Q14:Q15)</f>
        <v>26</v>
      </c>
      <c r="J30" s="11"/>
      <c r="K30" s="11">
        <f>SUM('3ra. Damas Escuela'!Q13)</f>
        <v>20</v>
      </c>
      <c r="L30" s="11"/>
      <c r="M30" s="15">
        <v>0</v>
      </c>
      <c r="N30" s="15">
        <v>0</v>
      </c>
      <c r="O30" s="15">
        <v>0</v>
      </c>
      <c r="P30" s="15">
        <v>0</v>
      </c>
      <c r="Q30" s="30">
        <f t="shared" si="3"/>
        <v>96</v>
      </c>
      <c r="R30" s="28"/>
    </row>
    <row r="31" spans="1:18" ht="15.75" thickTop="1">
      <c r="A31" s="102" t="s">
        <v>0</v>
      </c>
      <c r="B31" s="105" t="s">
        <v>2</v>
      </c>
      <c r="C31" s="105" t="s">
        <v>11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6.5" thickBot="1">
      <c r="A32" s="103"/>
      <c r="B32" s="106"/>
      <c r="C32" s="106"/>
      <c r="D32" s="28"/>
      <c r="E32" s="151" t="s">
        <v>23</v>
      </c>
      <c r="F32" s="152"/>
      <c r="G32" s="152"/>
      <c r="H32" s="152"/>
      <c r="I32" s="152"/>
      <c r="J32" s="152"/>
      <c r="K32" s="152"/>
      <c r="L32" s="152"/>
      <c r="M32" s="153"/>
      <c r="N32" s="153"/>
      <c r="O32" s="153"/>
      <c r="P32" s="153"/>
      <c r="Q32" s="28"/>
      <c r="R32" s="28"/>
    </row>
    <row r="33" spans="1:18" ht="15.75" thickBot="1">
      <c r="A33" s="104"/>
      <c r="B33" s="107"/>
      <c r="C33" s="107"/>
      <c r="D33" s="28"/>
      <c r="E33" s="64" t="s">
        <v>24</v>
      </c>
      <c r="F33" s="64" t="s">
        <v>25</v>
      </c>
      <c r="G33" s="64" t="s">
        <v>26</v>
      </c>
      <c r="H33" s="64" t="s">
        <v>27</v>
      </c>
      <c r="I33" s="64" t="s">
        <v>28</v>
      </c>
      <c r="J33" s="64" t="s">
        <v>29</v>
      </c>
      <c r="K33" s="64" t="s">
        <v>30</v>
      </c>
      <c r="L33" s="64" t="s">
        <v>31</v>
      </c>
      <c r="M33" s="64" t="s">
        <v>46</v>
      </c>
      <c r="N33" s="64" t="s">
        <v>47</v>
      </c>
      <c r="O33" s="64" t="s">
        <v>48</v>
      </c>
      <c r="P33" s="64" t="s">
        <v>49</v>
      </c>
      <c r="Q33" s="29" t="s">
        <v>12</v>
      </c>
      <c r="R33" s="28"/>
    </row>
    <row r="34" spans="1:18" ht="16.5">
      <c r="A34" s="15">
        <v>1</v>
      </c>
      <c r="B34" s="12" t="s">
        <v>64</v>
      </c>
      <c r="C34" s="15" t="s">
        <v>13</v>
      </c>
      <c r="D34" s="28"/>
      <c r="E34" s="11"/>
      <c r="F34" s="11"/>
      <c r="G34" s="11"/>
      <c r="H34" s="11"/>
      <c r="I34" s="11">
        <f>SUM('4ta. Damas Intermedia'!U13)</f>
        <v>35</v>
      </c>
      <c r="J34" s="11"/>
      <c r="K34" s="11">
        <f>SUM('3ra. Damas Intermedia'!U13)</f>
        <v>33</v>
      </c>
      <c r="L34" s="11"/>
      <c r="M34" s="15">
        <f>SUM('Juveniles Damas Intermedia'!AA13)</f>
        <v>40</v>
      </c>
      <c r="N34" s="15"/>
      <c r="O34" s="15"/>
      <c r="P34" s="15"/>
      <c r="Q34" s="32">
        <f>SUM(E34:P34)</f>
        <v>108</v>
      </c>
      <c r="R34" s="28"/>
    </row>
    <row r="35" spans="1:18" ht="16.5">
      <c r="A35" s="11">
        <f>A34+1</f>
        <v>2</v>
      </c>
      <c r="B35" s="12" t="s">
        <v>75</v>
      </c>
      <c r="C35" s="15" t="s">
        <v>77</v>
      </c>
      <c r="D35" s="28"/>
      <c r="E35" s="11"/>
      <c r="F35" s="11"/>
      <c r="G35" s="11"/>
      <c r="H35" s="11">
        <f>SUM('6ta. Varones Intermedia'!V15)</f>
        <v>3</v>
      </c>
      <c r="I35" s="11">
        <f>SUM('4ta. Damas Intermedia'!U28)</f>
        <v>12</v>
      </c>
      <c r="J35" s="11"/>
      <c r="K35" s="11"/>
      <c r="L35" s="11">
        <f>SUM('4ta. Varones Intermedia'!U14)</f>
        <v>3</v>
      </c>
      <c r="M35" s="15">
        <f>SUM('Juveniles Damas Intermedia'!AA14:AA15)</f>
        <v>125</v>
      </c>
      <c r="N35" s="15">
        <f>SUM('Junior Varones Intermedia'!AA13:AA14)</f>
        <v>26</v>
      </c>
      <c r="O35" s="15">
        <f>SUM('Mayores Damas Intermedia'!AA13:AA14)</f>
        <v>71</v>
      </c>
      <c r="P35" s="15">
        <f>SUM('Mayores Varones Intermedia'!AA13:AA16)</f>
        <v>124</v>
      </c>
      <c r="Q35" s="32">
        <f aca="true" t="shared" si="4" ref="Q35:Q55">SUM(E35:P35)</f>
        <v>364</v>
      </c>
      <c r="R35" s="28"/>
    </row>
    <row r="36" spans="1:18" ht="16.5">
      <c r="A36" s="11">
        <f aca="true" t="shared" si="5" ref="A36:A59">A35+1</f>
        <v>3</v>
      </c>
      <c r="B36" s="12" t="s">
        <v>105</v>
      </c>
      <c r="C36" s="15" t="s">
        <v>106</v>
      </c>
      <c r="D36" s="28"/>
      <c r="E36" s="11"/>
      <c r="F36" s="11"/>
      <c r="G36" s="11"/>
      <c r="H36" s="11"/>
      <c r="I36" s="11">
        <f>SUM('4ta. Damas Intermedia'!U14:U16)</f>
        <v>133.5</v>
      </c>
      <c r="J36" s="11"/>
      <c r="K36" s="11"/>
      <c r="L36" s="11"/>
      <c r="M36" s="15">
        <f>SUM('Juveniles Damas Intermedia'!AA16)</f>
        <v>18</v>
      </c>
      <c r="N36" s="15"/>
      <c r="O36" s="15"/>
      <c r="P36" s="15"/>
      <c r="Q36" s="32">
        <f t="shared" si="4"/>
        <v>151.5</v>
      </c>
      <c r="R36" s="28"/>
    </row>
    <row r="37" spans="1:18" ht="16.5">
      <c r="A37" s="11">
        <f t="shared" si="5"/>
        <v>4</v>
      </c>
      <c r="B37" s="57" t="s">
        <v>122</v>
      </c>
      <c r="C37" s="15" t="s">
        <v>106</v>
      </c>
      <c r="D37" s="28"/>
      <c r="E37" s="11"/>
      <c r="F37" s="11"/>
      <c r="G37" s="11"/>
      <c r="H37" s="11"/>
      <c r="I37" s="11">
        <f>SUM('4ta. Damas Intermedia'!U17)</f>
        <v>63</v>
      </c>
      <c r="J37" s="11"/>
      <c r="K37" s="11">
        <f>SUM('3ra. Damas Intermedia'!U14)</f>
        <v>59</v>
      </c>
      <c r="L37" s="11"/>
      <c r="M37" s="15"/>
      <c r="N37" s="15"/>
      <c r="O37" s="15"/>
      <c r="P37" s="15"/>
      <c r="Q37" s="32">
        <f t="shared" si="4"/>
        <v>122</v>
      </c>
      <c r="R37" s="28"/>
    </row>
    <row r="38" spans="1:18" ht="16.5">
      <c r="A38" s="11">
        <f t="shared" si="5"/>
        <v>5</v>
      </c>
      <c r="B38" s="12" t="s">
        <v>129</v>
      </c>
      <c r="C38" s="15" t="s">
        <v>106</v>
      </c>
      <c r="D38" s="28"/>
      <c r="E38" s="11"/>
      <c r="F38" s="11"/>
      <c r="G38" s="11">
        <f>SUM('5ta. Damas Intermedia'!U13:U15)</f>
        <v>83</v>
      </c>
      <c r="H38" s="11"/>
      <c r="I38" s="11">
        <f>SUM('4ta. Damas Intermedia'!U18)</f>
        <v>24.5</v>
      </c>
      <c r="J38" s="11">
        <f>SUM('5ta. Varones Intermedia'!U13)</f>
        <v>14</v>
      </c>
      <c r="K38" s="11">
        <f>SUM('3ra. Damas Intermedia'!U15:U16)</f>
        <v>92.5</v>
      </c>
      <c r="L38" s="11">
        <f>SUM('4ta. Varones Intermedia'!U13)</f>
        <v>12</v>
      </c>
      <c r="M38" s="15"/>
      <c r="N38" s="15"/>
      <c r="O38" s="15"/>
      <c r="P38" s="15"/>
      <c r="Q38" s="32">
        <f t="shared" si="4"/>
        <v>226</v>
      </c>
      <c r="R38" s="28"/>
    </row>
    <row r="39" spans="1:18" ht="16.5">
      <c r="A39" s="11">
        <f t="shared" si="5"/>
        <v>6</v>
      </c>
      <c r="B39" s="12" t="s">
        <v>153</v>
      </c>
      <c r="C39" s="15" t="s">
        <v>154</v>
      </c>
      <c r="D39" s="28"/>
      <c r="E39" s="11"/>
      <c r="F39" s="11"/>
      <c r="G39" s="11"/>
      <c r="H39" s="11"/>
      <c r="I39" s="11">
        <f>SUM('4ta. Damas Intermedia'!U19)</f>
        <v>57</v>
      </c>
      <c r="J39" s="11"/>
      <c r="K39" s="11"/>
      <c r="L39" s="11"/>
      <c r="M39" s="15">
        <f>SUM('Juveniles Damas Intermedia'!AA17:AA19)</f>
        <v>84</v>
      </c>
      <c r="N39" s="15"/>
      <c r="O39" s="15">
        <f>SUM('Mayores Damas Intermedia'!AA15)</f>
        <v>19</v>
      </c>
      <c r="P39" s="15"/>
      <c r="Q39" s="32">
        <f t="shared" si="4"/>
        <v>160</v>
      </c>
      <c r="R39" s="28"/>
    </row>
    <row r="40" spans="1:18" ht="16.5">
      <c r="A40" s="11">
        <f t="shared" si="5"/>
        <v>7</v>
      </c>
      <c r="B40" s="12" t="s">
        <v>165</v>
      </c>
      <c r="C40" s="15" t="s">
        <v>106</v>
      </c>
      <c r="D40" s="28"/>
      <c r="E40" s="11"/>
      <c r="F40" s="11"/>
      <c r="G40" s="11"/>
      <c r="H40" s="11"/>
      <c r="I40" s="11"/>
      <c r="J40" s="11"/>
      <c r="K40" s="11"/>
      <c r="L40" s="11"/>
      <c r="M40" s="15"/>
      <c r="N40" s="15"/>
      <c r="O40" s="15"/>
      <c r="P40" s="15"/>
      <c r="Q40" s="32">
        <f t="shared" si="4"/>
        <v>0</v>
      </c>
      <c r="R40" s="28"/>
    </row>
    <row r="41" spans="1:18" ht="16.5">
      <c r="A41" s="11">
        <f t="shared" si="5"/>
        <v>8</v>
      </c>
      <c r="B41" s="12" t="s">
        <v>168</v>
      </c>
      <c r="C41" s="15" t="s">
        <v>169</v>
      </c>
      <c r="D41" s="28"/>
      <c r="E41" s="11"/>
      <c r="F41" s="11"/>
      <c r="G41" s="11"/>
      <c r="H41" s="11"/>
      <c r="I41" s="11"/>
      <c r="J41" s="11"/>
      <c r="K41" s="11"/>
      <c r="L41" s="11"/>
      <c r="M41" s="15"/>
      <c r="N41" s="15"/>
      <c r="O41" s="15"/>
      <c r="P41" s="15"/>
      <c r="Q41" s="32">
        <f t="shared" si="4"/>
        <v>0</v>
      </c>
      <c r="R41" s="28"/>
    </row>
    <row r="42" spans="1:18" ht="16.5">
      <c r="A42" s="11">
        <f t="shared" si="5"/>
        <v>9</v>
      </c>
      <c r="B42" s="12" t="s">
        <v>172</v>
      </c>
      <c r="C42" s="15" t="s">
        <v>169</v>
      </c>
      <c r="D42" s="28"/>
      <c r="E42" s="11"/>
      <c r="F42" s="11">
        <f>SUM('Promocional Varones Intermedia'!U13)</f>
        <v>4</v>
      </c>
      <c r="G42" s="11"/>
      <c r="H42" s="11"/>
      <c r="I42" s="11"/>
      <c r="J42" s="11"/>
      <c r="K42" s="11"/>
      <c r="L42" s="11"/>
      <c r="M42" s="15"/>
      <c r="N42" s="15"/>
      <c r="O42" s="15"/>
      <c r="P42" s="15">
        <f>SUM('Mayores Varones Intermedia'!AA17)</f>
        <v>31</v>
      </c>
      <c r="Q42" s="32">
        <f t="shared" si="4"/>
        <v>35</v>
      </c>
      <c r="R42" s="28"/>
    </row>
    <row r="43" spans="1:18" ht="16.5">
      <c r="A43" s="11">
        <f t="shared" si="5"/>
        <v>10</v>
      </c>
      <c r="B43" s="12" t="s">
        <v>178</v>
      </c>
      <c r="C43" s="15" t="s">
        <v>169</v>
      </c>
      <c r="D43" s="28"/>
      <c r="E43" s="11"/>
      <c r="F43" s="11"/>
      <c r="G43" s="11"/>
      <c r="H43" s="11"/>
      <c r="I43" s="11"/>
      <c r="J43" s="11"/>
      <c r="K43" s="11">
        <f>SUM('3ra. Damas Intermedia'!U17)</f>
        <v>0</v>
      </c>
      <c r="L43" s="11"/>
      <c r="M43" s="15"/>
      <c r="N43" s="15"/>
      <c r="O43" s="15"/>
      <c r="P43" s="15"/>
      <c r="Q43" s="32">
        <f t="shared" si="4"/>
        <v>0</v>
      </c>
      <c r="R43" s="28"/>
    </row>
    <row r="44" spans="1:18" ht="16.5">
      <c r="A44" s="11">
        <f>A43+1</f>
        <v>11</v>
      </c>
      <c r="B44" s="12" t="s">
        <v>191</v>
      </c>
      <c r="C44" s="15" t="s">
        <v>169</v>
      </c>
      <c r="D44" s="28"/>
      <c r="E44" s="11"/>
      <c r="F44" s="11"/>
      <c r="G44" s="11">
        <f>SUM('5ta. Damas Intermedia'!U16)</f>
        <v>35</v>
      </c>
      <c r="H44" s="11"/>
      <c r="I44" s="11"/>
      <c r="J44" s="11"/>
      <c r="K44" s="11"/>
      <c r="L44" s="11"/>
      <c r="M44" s="15"/>
      <c r="N44" s="15"/>
      <c r="O44" s="15"/>
      <c r="P44" s="15"/>
      <c r="Q44" s="32">
        <f t="shared" si="4"/>
        <v>35</v>
      </c>
      <c r="R44" s="28"/>
    </row>
    <row r="45" spans="1:18" ht="16.5">
      <c r="A45" s="11">
        <f t="shared" si="5"/>
        <v>12</v>
      </c>
      <c r="B45" s="31" t="s">
        <v>197</v>
      </c>
      <c r="C45" s="15" t="s">
        <v>169</v>
      </c>
      <c r="D45" s="28"/>
      <c r="E45" s="11"/>
      <c r="F45" s="11"/>
      <c r="G45" s="11"/>
      <c r="H45" s="11">
        <f>SUM('6ta. Varones Intermedia'!V13)</f>
        <v>8</v>
      </c>
      <c r="I45" s="11"/>
      <c r="J45" s="11"/>
      <c r="K45" s="11"/>
      <c r="L45" s="11"/>
      <c r="M45" s="15"/>
      <c r="N45" s="15"/>
      <c r="O45" s="15"/>
      <c r="P45" s="15"/>
      <c r="Q45" s="32">
        <f t="shared" si="4"/>
        <v>8</v>
      </c>
      <c r="R45" s="28"/>
    </row>
    <row r="46" spans="1:18" ht="16.5">
      <c r="A46" s="11">
        <f t="shared" si="5"/>
        <v>13</v>
      </c>
      <c r="B46" s="12" t="s">
        <v>201</v>
      </c>
      <c r="C46" s="15" t="s">
        <v>169</v>
      </c>
      <c r="D46" s="28"/>
      <c r="E46" s="11"/>
      <c r="F46" s="11"/>
      <c r="G46" s="11"/>
      <c r="H46" s="11"/>
      <c r="I46" s="11"/>
      <c r="J46" s="11"/>
      <c r="K46" s="11"/>
      <c r="L46" s="11"/>
      <c r="M46" s="15">
        <f>SUM('Juveniles Damas Intermedia'!AA20)</f>
        <v>0</v>
      </c>
      <c r="N46" s="15"/>
      <c r="O46" s="15"/>
      <c r="P46" s="15"/>
      <c r="Q46" s="32">
        <f t="shared" si="4"/>
        <v>0</v>
      </c>
      <c r="R46" s="28"/>
    </row>
    <row r="47" spans="1:18" ht="16.5">
      <c r="A47" s="11">
        <f t="shared" si="5"/>
        <v>14</v>
      </c>
      <c r="B47" s="12" t="s">
        <v>203</v>
      </c>
      <c r="C47" s="15" t="s">
        <v>169</v>
      </c>
      <c r="D47" s="28"/>
      <c r="E47" s="11"/>
      <c r="F47" s="11"/>
      <c r="G47" s="11"/>
      <c r="H47" s="11"/>
      <c r="I47" s="11"/>
      <c r="J47" s="11"/>
      <c r="K47" s="11"/>
      <c r="L47" s="11"/>
      <c r="M47" s="15"/>
      <c r="N47" s="15"/>
      <c r="O47" s="15"/>
      <c r="P47" s="15"/>
      <c r="Q47" s="32">
        <f t="shared" si="4"/>
        <v>0</v>
      </c>
      <c r="R47" s="28"/>
    </row>
    <row r="48" spans="1:18" ht="16.5">
      <c r="A48" s="11">
        <f t="shared" si="5"/>
        <v>15</v>
      </c>
      <c r="B48" s="12" t="s">
        <v>212</v>
      </c>
      <c r="C48" s="15" t="s">
        <v>106</v>
      </c>
      <c r="D48" s="28"/>
      <c r="E48" s="11"/>
      <c r="F48" s="11"/>
      <c r="G48" s="11">
        <f>SUM('5ta. Damas Intermedia'!U17)</f>
        <v>31</v>
      </c>
      <c r="H48" s="11"/>
      <c r="I48" s="11">
        <f>SUM('4ta. Damas Intermedia'!U20:U23)</f>
        <v>168.5</v>
      </c>
      <c r="J48" s="11"/>
      <c r="K48" s="11">
        <f>SUM('3ra. Damas Intermedia'!U18)</f>
        <v>58</v>
      </c>
      <c r="L48" s="11"/>
      <c r="M48" s="15"/>
      <c r="N48" s="15"/>
      <c r="O48" s="15"/>
      <c r="P48" s="15"/>
      <c r="Q48" s="32">
        <f t="shared" si="4"/>
        <v>257.5</v>
      </c>
      <c r="R48" s="28"/>
    </row>
    <row r="49" spans="1:18" ht="16.5">
      <c r="A49" s="11">
        <f t="shared" si="5"/>
        <v>16</v>
      </c>
      <c r="B49" s="12" t="s">
        <v>232</v>
      </c>
      <c r="C49" s="15" t="s">
        <v>233</v>
      </c>
      <c r="D49" s="28"/>
      <c r="E49" s="11"/>
      <c r="F49" s="11"/>
      <c r="G49" s="11"/>
      <c r="H49" s="11">
        <f>SUM('6ta. Varones Intermedia'!V14)</f>
        <v>12</v>
      </c>
      <c r="I49" s="11"/>
      <c r="J49" s="11"/>
      <c r="K49" s="11">
        <f>SUM('3ra. Damas Intermedia'!U30)</f>
        <v>62</v>
      </c>
      <c r="L49" s="11"/>
      <c r="M49" s="15"/>
      <c r="N49" s="15"/>
      <c r="O49" s="15"/>
      <c r="P49" s="15">
        <f>SUM('Mayores Varones Intermedia'!AA22)</f>
        <v>0</v>
      </c>
      <c r="Q49" s="32">
        <f t="shared" si="4"/>
        <v>74</v>
      </c>
      <c r="R49" s="28"/>
    </row>
    <row r="50" spans="1:18" ht="16.5">
      <c r="A50" s="11">
        <f t="shared" si="5"/>
        <v>17</v>
      </c>
      <c r="B50" s="12" t="s">
        <v>244</v>
      </c>
      <c r="C50" s="15" t="s">
        <v>106</v>
      </c>
      <c r="D50" s="28"/>
      <c r="E50" s="11"/>
      <c r="F50" s="11"/>
      <c r="G50" s="11"/>
      <c r="H50" s="11"/>
      <c r="I50" s="11"/>
      <c r="J50" s="11">
        <f>SUM('5ta. Varones Intermedia'!U14)</f>
        <v>20</v>
      </c>
      <c r="K50" s="11">
        <f>SUM('3ra. Damas Intermedia'!U19:U20)</f>
        <v>117.5</v>
      </c>
      <c r="L50" s="11"/>
      <c r="M50" s="15"/>
      <c r="N50" s="15"/>
      <c r="O50" s="15"/>
      <c r="P50" s="15"/>
      <c r="Q50" s="32">
        <f t="shared" si="4"/>
        <v>137.5</v>
      </c>
      <c r="R50" s="28"/>
    </row>
    <row r="51" spans="1:18" ht="16.5">
      <c r="A51" s="11">
        <f t="shared" si="5"/>
        <v>18</v>
      </c>
      <c r="B51" s="12" t="s">
        <v>255</v>
      </c>
      <c r="C51" s="15" t="s">
        <v>106</v>
      </c>
      <c r="D51" s="28"/>
      <c r="E51" s="11"/>
      <c r="F51" s="11"/>
      <c r="G51" s="11">
        <f>SUM('5ta. Damas Intermedia'!U18)</f>
        <v>33.5</v>
      </c>
      <c r="H51" s="11"/>
      <c r="I51" s="11">
        <f>SUM('4ta. Damas Intermedia'!U24:U25)</f>
        <v>64</v>
      </c>
      <c r="J51" s="11"/>
      <c r="K51" s="11">
        <f>SUM('3ra. Damas Intermedia'!U21:U22)</f>
        <v>69</v>
      </c>
      <c r="L51" s="11"/>
      <c r="M51" s="15"/>
      <c r="N51" s="15"/>
      <c r="O51" s="15"/>
      <c r="P51" s="15"/>
      <c r="Q51" s="32">
        <f t="shared" si="4"/>
        <v>166.5</v>
      </c>
      <c r="R51" s="28"/>
    </row>
    <row r="52" spans="1:18" ht="16.5">
      <c r="A52" s="11">
        <f t="shared" si="5"/>
        <v>19</v>
      </c>
      <c r="B52" s="12" t="s">
        <v>266</v>
      </c>
      <c r="C52" s="15" t="s">
        <v>267</v>
      </c>
      <c r="D52" s="28"/>
      <c r="E52" s="11">
        <f>SUM('Promocional Damas Intermedia'!U13)</f>
        <v>4</v>
      </c>
      <c r="F52" s="11"/>
      <c r="G52" s="11">
        <f>SUM('5ta. Damas Intermedia'!U19)</f>
        <v>0</v>
      </c>
      <c r="H52" s="11"/>
      <c r="I52" s="11"/>
      <c r="J52" s="11">
        <f>SUM('5ta. Varones Intermedia'!U15)</f>
        <v>15</v>
      </c>
      <c r="K52" s="11">
        <f>SUM('3ra. Damas Intermedia'!U23)</f>
        <v>18.5</v>
      </c>
      <c r="L52" s="11"/>
      <c r="M52" s="15">
        <f>SUM('Juveniles Damas Intermedia'!AA21:AA22)</f>
        <v>102</v>
      </c>
      <c r="N52" s="15">
        <f>SUM('Junior Varones Intermedia'!AA15)</f>
        <v>24</v>
      </c>
      <c r="O52" s="15">
        <f>SUM('Mayores Damas Intermedia'!AA16)</f>
        <v>15</v>
      </c>
      <c r="P52" s="15"/>
      <c r="Q52" s="32">
        <f t="shared" si="4"/>
        <v>178.5</v>
      </c>
      <c r="R52" s="28"/>
    </row>
    <row r="53" spans="1:18" ht="16.5">
      <c r="A53" s="11">
        <f t="shared" si="5"/>
        <v>20</v>
      </c>
      <c r="B53" s="12" t="s">
        <v>280</v>
      </c>
      <c r="C53" s="15" t="s">
        <v>267</v>
      </c>
      <c r="D53" s="28"/>
      <c r="E53" s="11"/>
      <c r="F53" s="11"/>
      <c r="G53" s="11"/>
      <c r="H53" s="11"/>
      <c r="I53" s="11">
        <f>SUM('4ta. Damas Intermedia'!U26:U27)</f>
        <v>42.5</v>
      </c>
      <c r="J53" s="11">
        <f>SUM('5ta. Varones Intermedia'!U16:U17)</f>
        <v>13</v>
      </c>
      <c r="K53" s="11">
        <f>SUM('3ra. Damas Intermedia'!U24:U27)</f>
        <v>102.5</v>
      </c>
      <c r="L53" s="11"/>
      <c r="M53" s="15"/>
      <c r="N53" s="15"/>
      <c r="O53" s="15"/>
      <c r="P53" s="15"/>
      <c r="Q53" s="32">
        <f t="shared" si="4"/>
        <v>158</v>
      </c>
      <c r="R53" s="28"/>
    </row>
    <row r="54" spans="1:18" ht="16.5">
      <c r="A54" s="11">
        <f t="shared" si="5"/>
        <v>21</v>
      </c>
      <c r="B54" s="12" t="s">
        <v>295</v>
      </c>
      <c r="C54" s="15" t="s">
        <v>267</v>
      </c>
      <c r="D54" s="28"/>
      <c r="E54" s="11"/>
      <c r="F54" s="11"/>
      <c r="G54" s="11"/>
      <c r="H54" s="11"/>
      <c r="I54" s="11"/>
      <c r="J54" s="11"/>
      <c r="K54" s="11"/>
      <c r="L54" s="11">
        <f>SUM('4ta. Varones Intermedia'!U15)</f>
        <v>9</v>
      </c>
      <c r="M54" s="15">
        <f>SUM('Juveniles Damas Intermedia'!AA23)</f>
        <v>0</v>
      </c>
      <c r="N54" s="15"/>
      <c r="O54" s="15"/>
      <c r="P54" s="15"/>
      <c r="Q54" s="32">
        <f t="shared" si="4"/>
        <v>9</v>
      </c>
      <c r="R54" s="28"/>
    </row>
    <row r="55" spans="1:18" ht="16.5">
      <c r="A55" s="11">
        <f t="shared" si="5"/>
        <v>22</v>
      </c>
      <c r="B55" s="12" t="s">
        <v>298</v>
      </c>
      <c r="C55" s="15" t="s">
        <v>299</v>
      </c>
      <c r="D55" s="28"/>
      <c r="E55" s="11"/>
      <c r="F55" s="11"/>
      <c r="G55" s="11">
        <f>SUM('5ta. Damas Intermedia'!U20:U21)</f>
        <v>36</v>
      </c>
      <c r="H55" s="11"/>
      <c r="I55" s="11"/>
      <c r="J55" s="11"/>
      <c r="K55" s="11">
        <f>SUM('3ra. Damas Intermedia'!U28)</f>
        <v>35</v>
      </c>
      <c r="L55" s="11"/>
      <c r="M55" s="15"/>
      <c r="N55" s="15">
        <f>SUM('Junior Varones Intermedia'!AA16)</f>
        <v>9</v>
      </c>
      <c r="O55" s="15">
        <f>SUM('Mayores Damas Intermedia'!AA17:AA18)</f>
        <v>40</v>
      </c>
      <c r="P55" s="15">
        <f>SUM('Mayores Varones Intermedia'!AA18:AA20)</f>
        <v>101</v>
      </c>
      <c r="Q55" s="32">
        <f t="shared" si="4"/>
        <v>221</v>
      </c>
      <c r="R55" s="28"/>
    </row>
    <row r="56" spans="1:18" ht="16.5">
      <c r="A56" s="11">
        <f t="shared" si="5"/>
        <v>23</v>
      </c>
      <c r="B56" s="12" t="s">
        <v>326</v>
      </c>
      <c r="C56" s="15" t="s">
        <v>299</v>
      </c>
      <c r="D56" s="28"/>
      <c r="E56" s="11"/>
      <c r="F56" s="11"/>
      <c r="G56" s="11"/>
      <c r="H56" s="11"/>
      <c r="I56" s="11"/>
      <c r="J56" s="11"/>
      <c r="K56" s="11"/>
      <c r="L56" s="11"/>
      <c r="M56" s="15"/>
      <c r="N56" s="15"/>
      <c r="O56" s="15"/>
      <c r="P56" s="15">
        <f>SUM('Mayores Varones Intermedia'!AA21)</f>
        <v>51</v>
      </c>
      <c r="Q56" s="32">
        <f>SUM(E56:P56)</f>
        <v>51</v>
      </c>
      <c r="R56" s="28"/>
    </row>
    <row r="57" spans="1:18" ht="16.5">
      <c r="A57" s="11">
        <f t="shared" si="5"/>
        <v>24</v>
      </c>
      <c r="B57" s="12" t="s">
        <v>330</v>
      </c>
      <c r="C57" s="15" t="s">
        <v>106</v>
      </c>
      <c r="D57" s="28"/>
      <c r="E57" s="11"/>
      <c r="F57" s="11"/>
      <c r="G57" s="11">
        <f>SUM('5ta. Damas Intermedia'!U22)</f>
        <v>27.5</v>
      </c>
      <c r="H57" s="11"/>
      <c r="I57" s="11"/>
      <c r="J57" s="11"/>
      <c r="K57" s="11"/>
      <c r="L57" s="11"/>
      <c r="M57" s="15"/>
      <c r="N57" s="15"/>
      <c r="O57" s="15">
        <f>SUM('Mayores Damas Intermedia'!AA19)</f>
        <v>24</v>
      </c>
      <c r="P57" s="15"/>
      <c r="Q57" s="32">
        <f>SUM(E57:P57)</f>
        <v>51.5</v>
      </c>
      <c r="R57" s="28"/>
    </row>
    <row r="58" spans="1:18" ht="16.5">
      <c r="A58" s="11">
        <f t="shared" si="5"/>
        <v>25</v>
      </c>
      <c r="B58" s="12" t="s">
        <v>345</v>
      </c>
      <c r="C58" s="15" t="s">
        <v>267</v>
      </c>
      <c r="D58" s="28"/>
      <c r="E58" s="11"/>
      <c r="F58" s="11"/>
      <c r="G58" s="11">
        <f>SUM('5ta. Damas Intermedia'!U23)</f>
        <v>21</v>
      </c>
      <c r="H58" s="11"/>
      <c r="I58" s="11"/>
      <c r="J58" s="11"/>
      <c r="K58" s="11"/>
      <c r="L58" s="11"/>
      <c r="M58" s="15"/>
      <c r="N58" s="15"/>
      <c r="O58" s="15"/>
      <c r="P58" s="15"/>
      <c r="Q58" s="32">
        <f>SUM(E58:P58)</f>
        <v>21</v>
      </c>
      <c r="R58" s="28"/>
    </row>
    <row r="59" spans="1:18" ht="17.25" thickBot="1">
      <c r="A59" s="11">
        <f t="shared" si="5"/>
        <v>26</v>
      </c>
      <c r="B59" s="12" t="s">
        <v>380</v>
      </c>
      <c r="C59" s="15" t="s">
        <v>106</v>
      </c>
      <c r="D59" s="28"/>
      <c r="E59" s="11"/>
      <c r="F59" s="11"/>
      <c r="G59" s="11"/>
      <c r="H59" s="11"/>
      <c r="I59" s="11"/>
      <c r="J59" s="11"/>
      <c r="K59" s="11">
        <f>SUM('3ra. Damas Intermedia'!U29)</f>
        <v>72</v>
      </c>
      <c r="L59" s="11"/>
      <c r="M59" s="15">
        <f>SUM('Juveniles Damas Intermedia'!AA24)</f>
        <v>66</v>
      </c>
      <c r="N59" s="15"/>
      <c r="O59" s="15"/>
      <c r="P59" s="15"/>
      <c r="Q59" s="32">
        <f>SUM(E59:P59)</f>
        <v>138</v>
      </c>
      <c r="R59" s="28"/>
    </row>
    <row r="60" spans="1:18" ht="15.75" thickTop="1">
      <c r="A60" s="102" t="s">
        <v>0</v>
      </c>
      <c r="B60" s="105" t="s">
        <v>2</v>
      </c>
      <c r="C60" s="105" t="s">
        <v>11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6.5" thickBot="1">
      <c r="A61" s="103"/>
      <c r="B61" s="106"/>
      <c r="C61" s="106"/>
      <c r="D61" s="28"/>
      <c r="E61" s="147" t="s">
        <v>33</v>
      </c>
      <c r="F61" s="148"/>
      <c r="G61" s="148"/>
      <c r="H61" s="148"/>
      <c r="I61" s="148"/>
      <c r="J61" s="148"/>
      <c r="K61" s="148"/>
      <c r="L61" s="148"/>
      <c r="M61" s="149"/>
      <c r="N61" s="149"/>
      <c r="O61" s="149"/>
      <c r="P61" s="149"/>
      <c r="Q61" s="28"/>
      <c r="R61" s="28"/>
    </row>
    <row r="62" spans="1:18" ht="15.75" thickBot="1">
      <c r="A62" s="104"/>
      <c r="B62" s="107"/>
      <c r="C62" s="107"/>
      <c r="D62" s="28"/>
      <c r="E62" s="29" t="s">
        <v>34</v>
      </c>
      <c r="F62" s="29" t="s">
        <v>35</v>
      </c>
      <c r="G62" s="29" t="s">
        <v>36</v>
      </c>
      <c r="H62" s="29" t="s">
        <v>37</v>
      </c>
      <c r="I62" s="29" t="s">
        <v>38</v>
      </c>
      <c r="J62" s="29" t="s">
        <v>39</v>
      </c>
      <c r="K62" s="29" t="s">
        <v>40</v>
      </c>
      <c r="L62" s="29" t="s">
        <v>41</v>
      </c>
      <c r="M62" s="29" t="s">
        <v>50</v>
      </c>
      <c r="N62" s="29" t="s">
        <v>51</v>
      </c>
      <c r="O62" s="29" t="s">
        <v>52</v>
      </c>
      <c r="P62" s="29" t="s">
        <v>53</v>
      </c>
      <c r="Q62" s="29" t="s">
        <v>12</v>
      </c>
      <c r="R62" s="28"/>
    </row>
    <row r="63" spans="1:18" ht="16.5">
      <c r="A63" s="15">
        <v>1</v>
      </c>
      <c r="B63" s="12" t="s">
        <v>64</v>
      </c>
      <c r="C63" s="15" t="s">
        <v>13</v>
      </c>
      <c r="D63" s="2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3">
        <f>SUM(E63:P63)</f>
        <v>0</v>
      </c>
      <c r="R63" s="28"/>
    </row>
    <row r="64" spans="1:18" ht="16.5">
      <c r="A64" s="11">
        <f>A63+1</f>
        <v>2</v>
      </c>
      <c r="B64" s="12" t="s">
        <v>75</v>
      </c>
      <c r="C64" s="15" t="s">
        <v>77</v>
      </c>
      <c r="D64" s="28"/>
      <c r="E64" s="11"/>
      <c r="F64" s="11"/>
      <c r="G64" s="11"/>
      <c r="H64" s="11"/>
      <c r="I64" s="11">
        <f>SUM('4ta. Damas Federados'!U13)</f>
        <v>26</v>
      </c>
      <c r="J64" s="11"/>
      <c r="K64" s="11"/>
      <c r="L64" s="11"/>
      <c r="M64" s="11"/>
      <c r="N64" s="11">
        <f>SUM('Juveniles Varones Fed.'!AB13)</f>
        <v>71</v>
      </c>
      <c r="O64" s="11">
        <f>SUM('Mayores Damas Fed.'!AB13:AB14)</f>
        <v>77</v>
      </c>
      <c r="P64" s="11">
        <f>SUM('Mayores Varones Fed.'!AB13:AB18)</f>
        <v>430.5</v>
      </c>
      <c r="Q64" s="33">
        <f aca="true" t="shared" si="6" ref="Q64:Q81">SUM(E64:P64)</f>
        <v>604.5</v>
      </c>
      <c r="R64" s="28"/>
    </row>
    <row r="65" spans="1:18" ht="16.5">
      <c r="A65" s="11">
        <f aca="true" t="shared" si="7" ref="A65:A88">A64+1</f>
        <v>3</v>
      </c>
      <c r="B65" s="12" t="s">
        <v>105</v>
      </c>
      <c r="C65" s="15" t="s">
        <v>106</v>
      </c>
      <c r="D65" s="28"/>
      <c r="E65" s="11"/>
      <c r="F65" s="11"/>
      <c r="G65" s="11"/>
      <c r="H65" s="11"/>
      <c r="I65" s="11"/>
      <c r="J65" s="11"/>
      <c r="K65" s="11"/>
      <c r="L65" s="11">
        <f>SUM('4ta. Varones Federados'!X13)</f>
        <v>25</v>
      </c>
      <c r="M65" s="11"/>
      <c r="N65" s="11"/>
      <c r="O65" s="11"/>
      <c r="P65" s="11"/>
      <c r="Q65" s="33">
        <f t="shared" si="6"/>
        <v>25</v>
      </c>
      <c r="R65" s="28"/>
    </row>
    <row r="66" spans="1:18" ht="16.5">
      <c r="A66" s="11">
        <f t="shared" si="7"/>
        <v>4</v>
      </c>
      <c r="B66" s="57" t="s">
        <v>122</v>
      </c>
      <c r="C66" s="15" t="s">
        <v>106</v>
      </c>
      <c r="D66" s="28"/>
      <c r="E66" s="11"/>
      <c r="F66" s="11"/>
      <c r="G66" s="11"/>
      <c r="H66" s="11"/>
      <c r="I66" s="11"/>
      <c r="J66" s="11"/>
      <c r="K66" s="11"/>
      <c r="L66" s="11"/>
      <c r="M66" s="11">
        <f>SUM('Juvenil Damas Federados'!AB13:AB15)</f>
        <v>281</v>
      </c>
      <c r="N66" s="11">
        <f>SUM('Juveniles Varones Fed.'!AB14)</f>
        <v>59</v>
      </c>
      <c r="O66" s="11"/>
      <c r="P66" s="11"/>
      <c r="Q66" s="33">
        <f t="shared" si="6"/>
        <v>340</v>
      </c>
      <c r="R66" s="28"/>
    </row>
    <row r="67" spans="1:18" ht="16.5">
      <c r="A67" s="11">
        <f t="shared" si="7"/>
        <v>5</v>
      </c>
      <c r="B67" s="12" t="s">
        <v>129</v>
      </c>
      <c r="C67" s="15" t="s">
        <v>106</v>
      </c>
      <c r="D67" s="28"/>
      <c r="E67" s="11"/>
      <c r="F67" s="11"/>
      <c r="G67" s="11"/>
      <c r="H67" s="11"/>
      <c r="I67" s="11"/>
      <c r="J67" s="11"/>
      <c r="K67" s="11">
        <f>SUM('3ra. Damas Federados'!X13:X14)</f>
        <v>94</v>
      </c>
      <c r="L67" s="11"/>
      <c r="M67" s="11">
        <f>SUM('Juvenil Damas Federados'!AB16:AB20)</f>
        <v>480.5</v>
      </c>
      <c r="N67" s="11">
        <f>SUM('Juveniles Varones Fed.'!AB15)</f>
        <v>32.5</v>
      </c>
      <c r="O67" s="11">
        <f>SUM('Mayores Damas Fed.'!AB15:AB17)</f>
        <v>172.5</v>
      </c>
      <c r="P67" s="11">
        <f>SUM('Mayores Varones Fed.'!AB19:AB20)</f>
        <v>29</v>
      </c>
      <c r="Q67" s="33">
        <f t="shared" si="6"/>
        <v>808.5</v>
      </c>
      <c r="R67" s="28"/>
    </row>
    <row r="68" spans="1:18" ht="16.5">
      <c r="A68" s="11">
        <f t="shared" si="7"/>
        <v>6</v>
      </c>
      <c r="B68" s="12" t="s">
        <v>153</v>
      </c>
      <c r="C68" s="15" t="s">
        <v>154</v>
      </c>
      <c r="D68" s="28"/>
      <c r="E68" s="11"/>
      <c r="F68" s="11"/>
      <c r="G68" s="11"/>
      <c r="H68" s="11"/>
      <c r="I68" s="11">
        <f>SUM('4ta. Damas Federados'!U14:U16)</f>
        <v>89</v>
      </c>
      <c r="J68" s="11"/>
      <c r="K68" s="11">
        <f>SUM('3ra. Damas Federados'!X15)</f>
        <v>41</v>
      </c>
      <c r="L68" s="11">
        <f>SUM('4ta. Varones Federados'!X17)</f>
        <v>21</v>
      </c>
      <c r="M68" s="11"/>
      <c r="N68" s="11"/>
      <c r="O68" s="11">
        <f>SUM('Mayores Damas Fed.'!AB18)</f>
        <v>44</v>
      </c>
      <c r="P68" s="11"/>
      <c r="Q68" s="33">
        <f t="shared" si="6"/>
        <v>195</v>
      </c>
      <c r="R68" s="28"/>
    </row>
    <row r="69" spans="1:18" ht="16.5">
      <c r="A69" s="11">
        <f t="shared" si="7"/>
        <v>7</v>
      </c>
      <c r="B69" s="12" t="s">
        <v>165</v>
      </c>
      <c r="C69" s="15" t="s">
        <v>106</v>
      </c>
      <c r="D69" s="2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f>SUM('Mayores Damas Fed.'!AB19)</f>
        <v>104</v>
      </c>
      <c r="P69" s="11"/>
      <c r="Q69" s="33">
        <f t="shared" si="6"/>
        <v>104</v>
      </c>
      <c r="R69" s="28"/>
    </row>
    <row r="70" spans="1:18" ht="16.5">
      <c r="A70" s="11">
        <f t="shared" si="7"/>
        <v>8</v>
      </c>
      <c r="B70" s="12" t="s">
        <v>168</v>
      </c>
      <c r="C70" s="15" t="s">
        <v>169</v>
      </c>
      <c r="D70" s="2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3">
        <f t="shared" si="6"/>
        <v>0</v>
      </c>
      <c r="R70" s="28"/>
    </row>
    <row r="71" spans="1:18" ht="16.5">
      <c r="A71" s="11">
        <f t="shared" si="7"/>
        <v>9</v>
      </c>
      <c r="B71" s="12" t="s">
        <v>172</v>
      </c>
      <c r="C71" s="15" t="s">
        <v>169</v>
      </c>
      <c r="D71" s="28"/>
      <c r="E71" s="11"/>
      <c r="F71" s="11"/>
      <c r="G71" s="11"/>
      <c r="H71" s="11"/>
      <c r="I71" s="11"/>
      <c r="J71" s="11"/>
      <c r="K71" s="11"/>
      <c r="L71" s="11"/>
      <c r="M71" s="11">
        <f>SUM('Juvenil Damas Federados'!AB21)</f>
        <v>42.5</v>
      </c>
      <c r="N71" s="11"/>
      <c r="O71" s="11"/>
      <c r="P71" s="11"/>
      <c r="Q71" s="33">
        <f t="shared" si="6"/>
        <v>42.5</v>
      </c>
      <c r="R71" s="28"/>
    </row>
    <row r="72" spans="1:18" ht="16.5">
      <c r="A72" s="11">
        <f t="shared" si="7"/>
        <v>10</v>
      </c>
      <c r="B72" s="12" t="s">
        <v>178</v>
      </c>
      <c r="C72" s="15" t="s">
        <v>169</v>
      </c>
      <c r="D72" s="28"/>
      <c r="E72" s="11"/>
      <c r="F72" s="11"/>
      <c r="G72" s="11"/>
      <c r="H72" s="11"/>
      <c r="I72" s="11"/>
      <c r="J72" s="11"/>
      <c r="K72" s="11">
        <f>SUM('3ra. Damas Federados'!X22)</f>
        <v>18</v>
      </c>
      <c r="L72" s="11"/>
      <c r="M72" s="11"/>
      <c r="N72" s="11">
        <f>SUM('Juveniles Varones Fed.'!AB16:AB17)</f>
        <v>87</v>
      </c>
      <c r="O72" s="11"/>
      <c r="P72" s="11"/>
      <c r="Q72" s="33">
        <f t="shared" si="6"/>
        <v>105</v>
      </c>
      <c r="R72" s="28"/>
    </row>
    <row r="73" spans="1:18" ht="16.5">
      <c r="A73" s="11">
        <f t="shared" si="7"/>
        <v>11</v>
      </c>
      <c r="B73" s="12" t="s">
        <v>191</v>
      </c>
      <c r="C73" s="15" t="s">
        <v>169</v>
      </c>
      <c r="D73" s="2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3">
        <f t="shared" si="6"/>
        <v>0</v>
      </c>
      <c r="R73" s="28"/>
    </row>
    <row r="74" spans="1:18" ht="16.5">
      <c r="A74" s="11">
        <f t="shared" si="7"/>
        <v>12</v>
      </c>
      <c r="B74" s="31" t="s">
        <v>197</v>
      </c>
      <c r="C74" s="15" t="s">
        <v>169</v>
      </c>
      <c r="D74" s="28"/>
      <c r="E74" s="11"/>
      <c r="F74" s="11"/>
      <c r="G74" s="11"/>
      <c r="H74" s="11"/>
      <c r="I74" s="11"/>
      <c r="J74" s="11"/>
      <c r="K74" s="11">
        <f>SUM('3ra. Damas Federados'!X16)</f>
        <v>0</v>
      </c>
      <c r="L74" s="11"/>
      <c r="M74" s="11"/>
      <c r="N74" s="11"/>
      <c r="O74" s="11"/>
      <c r="P74" s="11"/>
      <c r="Q74" s="33">
        <f t="shared" si="6"/>
        <v>0</v>
      </c>
      <c r="R74" s="28"/>
    </row>
    <row r="75" spans="1:18" ht="16.5">
      <c r="A75" s="11">
        <f t="shared" si="7"/>
        <v>13</v>
      </c>
      <c r="B75" s="12" t="s">
        <v>201</v>
      </c>
      <c r="C75" s="15" t="s">
        <v>169</v>
      </c>
      <c r="D75" s="2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3">
        <f t="shared" si="6"/>
        <v>0</v>
      </c>
      <c r="R75" s="28"/>
    </row>
    <row r="76" spans="1:18" ht="16.5">
      <c r="A76" s="11">
        <f t="shared" si="7"/>
        <v>14</v>
      </c>
      <c r="B76" s="12" t="s">
        <v>203</v>
      </c>
      <c r="C76" s="15" t="s">
        <v>169</v>
      </c>
      <c r="D76" s="28"/>
      <c r="E76" s="11"/>
      <c r="F76" s="11"/>
      <c r="G76" s="11">
        <f>SUM('5ta. Damas Federados'!U13)</f>
        <v>12</v>
      </c>
      <c r="H76" s="11"/>
      <c r="I76" s="11"/>
      <c r="J76" s="11"/>
      <c r="K76" s="11"/>
      <c r="L76" s="11"/>
      <c r="M76" s="11">
        <f>SUM('Juvenil Damas Federados'!AB22:AB24)</f>
        <v>149</v>
      </c>
      <c r="N76" s="11">
        <f>SUM('Juveniles Varones Fed.'!AB18)</f>
        <v>56.5</v>
      </c>
      <c r="O76" s="11"/>
      <c r="P76" s="11">
        <f>SUM('Mayores Varones Fed.'!AB21:AB22)</f>
        <v>136</v>
      </c>
      <c r="Q76" s="33">
        <f t="shared" si="6"/>
        <v>353.5</v>
      </c>
      <c r="R76" s="28"/>
    </row>
    <row r="77" spans="1:18" ht="16.5">
      <c r="A77" s="11">
        <f t="shared" si="7"/>
        <v>15</v>
      </c>
      <c r="B77" s="12" t="s">
        <v>212</v>
      </c>
      <c r="C77" s="15" t="s">
        <v>106</v>
      </c>
      <c r="D77" s="28"/>
      <c r="E77" s="11"/>
      <c r="F77" s="11"/>
      <c r="G77" s="11"/>
      <c r="H77" s="11"/>
      <c r="I77" s="11">
        <f>SUM('4ta. Damas Federados'!U17:U18)</f>
        <v>55</v>
      </c>
      <c r="J77" s="11">
        <f>SUM('5ta. Varones Federados'!U13:U14)</f>
        <v>12</v>
      </c>
      <c r="K77" s="11"/>
      <c r="L77" s="11">
        <f>SUM('4ta. Varones Federados'!X14)</f>
        <v>15</v>
      </c>
      <c r="M77" s="11">
        <f>SUM('Juvenil Damas Federados'!AB25)</f>
        <v>79</v>
      </c>
      <c r="N77" s="11">
        <f>SUM('Juveniles Varones Fed.'!AB19:AB20)</f>
        <v>0</v>
      </c>
      <c r="O77" s="11"/>
      <c r="P77" s="11">
        <f>SUM('Mayores Varones Fed.'!AB23:AB25)</f>
        <v>164</v>
      </c>
      <c r="Q77" s="33">
        <f t="shared" si="6"/>
        <v>325</v>
      </c>
      <c r="R77" s="28"/>
    </row>
    <row r="78" spans="1:18" ht="16.5">
      <c r="A78" s="11">
        <f t="shared" si="7"/>
        <v>16</v>
      </c>
      <c r="B78" s="12" t="s">
        <v>232</v>
      </c>
      <c r="C78" s="15" t="s">
        <v>233</v>
      </c>
      <c r="D78" s="28"/>
      <c r="E78" s="11"/>
      <c r="F78" s="11"/>
      <c r="G78" s="11"/>
      <c r="H78" s="11"/>
      <c r="I78" s="11"/>
      <c r="J78" s="11"/>
      <c r="K78" s="11">
        <f>SUM('3ra. Damas Federados'!X23)</f>
        <v>36.5</v>
      </c>
      <c r="L78" s="11"/>
      <c r="M78" s="11">
        <f>SUM('Juvenil Damas Federados'!AB26)</f>
        <v>0</v>
      </c>
      <c r="N78" s="11">
        <f>SUM('Juveniles Varones Fed.'!AB21)</f>
        <v>50</v>
      </c>
      <c r="O78" s="11">
        <f>SUM('Mayores Damas Fed.'!AB20:AB21)</f>
        <v>87</v>
      </c>
      <c r="P78" s="11">
        <f>SUM('Mayores Varones Fed.'!AB32:AB33)</f>
        <v>114</v>
      </c>
      <c r="Q78" s="33">
        <f t="shared" si="6"/>
        <v>287.5</v>
      </c>
      <c r="R78" s="28"/>
    </row>
    <row r="79" spans="1:18" ht="16.5">
      <c r="A79" s="11">
        <f t="shared" si="7"/>
        <v>17</v>
      </c>
      <c r="B79" s="12" t="s">
        <v>244</v>
      </c>
      <c r="C79" s="15" t="s">
        <v>106</v>
      </c>
      <c r="D79" s="28"/>
      <c r="E79" s="11"/>
      <c r="F79" s="11"/>
      <c r="G79" s="11"/>
      <c r="H79" s="11"/>
      <c r="I79" s="11"/>
      <c r="J79" s="11"/>
      <c r="K79" s="11">
        <f>SUM('3ra. Damas Federados'!X17)</f>
        <v>55</v>
      </c>
      <c r="L79" s="11"/>
      <c r="M79" s="11">
        <f>SUM('Juvenil Damas Federados'!AB27:AB28)</f>
        <v>249.5</v>
      </c>
      <c r="N79" s="11">
        <f>SUM('Juveniles Varones Fed.'!AB22)</f>
        <v>78</v>
      </c>
      <c r="O79" s="11">
        <f>SUM('Mayores Damas Fed.'!AB22:AB23)</f>
        <v>144</v>
      </c>
      <c r="P79" s="11"/>
      <c r="Q79" s="33">
        <f t="shared" si="6"/>
        <v>526.5</v>
      </c>
      <c r="R79" s="28"/>
    </row>
    <row r="80" spans="1:18" ht="16.5">
      <c r="A80" s="11">
        <f t="shared" si="7"/>
        <v>18</v>
      </c>
      <c r="B80" s="12" t="s">
        <v>255</v>
      </c>
      <c r="C80" s="15" t="s">
        <v>106</v>
      </c>
      <c r="D80" s="28"/>
      <c r="E80" s="11"/>
      <c r="F80" s="11"/>
      <c r="G80" s="11"/>
      <c r="H80" s="11"/>
      <c r="I80" s="11">
        <f>SUM('4ta. Damas Federados'!U19:U20)</f>
        <v>70</v>
      </c>
      <c r="J80" s="11"/>
      <c r="K80" s="11"/>
      <c r="L80" s="11"/>
      <c r="M80" s="11">
        <f>SUM('Juvenil Damas Federados'!AB29)</f>
        <v>44</v>
      </c>
      <c r="N80" s="11"/>
      <c r="O80" s="11"/>
      <c r="P80" s="11">
        <f>SUM('Mayores Varones Fed.'!AB26)</f>
        <v>116</v>
      </c>
      <c r="Q80" s="33">
        <f t="shared" si="6"/>
        <v>230</v>
      </c>
      <c r="R80" s="28"/>
    </row>
    <row r="81" spans="1:18" ht="16.5">
      <c r="A81" s="11">
        <f t="shared" si="7"/>
        <v>19</v>
      </c>
      <c r="B81" s="12" t="s">
        <v>266</v>
      </c>
      <c r="C81" s="15" t="s">
        <v>267</v>
      </c>
      <c r="D81" s="28"/>
      <c r="E81" s="11"/>
      <c r="F81" s="11"/>
      <c r="G81" s="11"/>
      <c r="H81" s="11"/>
      <c r="I81" s="11"/>
      <c r="J81" s="11"/>
      <c r="K81" s="11">
        <f>SUM('3ra. Damas Federados'!X18)</f>
        <v>23.5</v>
      </c>
      <c r="L81" s="11">
        <f>SUM('4ta. Varones Federados'!X15)</f>
        <v>9</v>
      </c>
      <c r="M81" s="11"/>
      <c r="N81" s="11"/>
      <c r="O81" s="11">
        <f>SUM('Mayores Damas Fed.'!AB24)</f>
        <v>100</v>
      </c>
      <c r="P81" s="11"/>
      <c r="Q81" s="33">
        <f t="shared" si="6"/>
        <v>132.5</v>
      </c>
      <c r="R81" s="28"/>
    </row>
    <row r="82" spans="1:18" ht="16.5">
      <c r="A82" s="11">
        <f t="shared" si="7"/>
        <v>20</v>
      </c>
      <c r="B82" s="12" t="s">
        <v>280</v>
      </c>
      <c r="C82" s="15" t="s">
        <v>267</v>
      </c>
      <c r="D82" s="2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3">
        <f aca="true" t="shared" si="8" ref="Q82:Q88">SUM(E82:P82)</f>
        <v>0</v>
      </c>
      <c r="R82" s="28"/>
    </row>
    <row r="83" spans="1:18" ht="16.5">
      <c r="A83" s="11">
        <f t="shared" si="7"/>
        <v>21</v>
      </c>
      <c r="B83" s="12" t="s">
        <v>295</v>
      </c>
      <c r="C83" s="15" t="s">
        <v>267</v>
      </c>
      <c r="D83" s="28"/>
      <c r="E83" s="11"/>
      <c r="F83" s="11"/>
      <c r="G83" s="11"/>
      <c r="H83" s="11"/>
      <c r="I83" s="11"/>
      <c r="J83" s="11"/>
      <c r="K83" s="11"/>
      <c r="L83" s="11"/>
      <c r="M83" s="11">
        <f>SUM('Juvenil Damas Federados'!AB30)</f>
        <v>83.5</v>
      </c>
      <c r="N83" s="11"/>
      <c r="O83" s="11"/>
      <c r="P83" s="11"/>
      <c r="Q83" s="33">
        <f t="shared" si="8"/>
        <v>83.5</v>
      </c>
      <c r="R83" s="28"/>
    </row>
    <row r="84" spans="1:18" ht="16.5">
      <c r="A84" s="11">
        <f t="shared" si="7"/>
        <v>22</v>
      </c>
      <c r="B84" s="12" t="s">
        <v>298</v>
      </c>
      <c r="C84" s="15" t="s">
        <v>299</v>
      </c>
      <c r="D84" s="28"/>
      <c r="E84" s="11">
        <f>SUM('Promocional Damas Federados'!U13)</f>
        <v>4</v>
      </c>
      <c r="F84" s="11">
        <f>SUM('Promocional Varones Federados'!U13:U14)</f>
        <v>13</v>
      </c>
      <c r="G84" s="11">
        <f>SUM('5ta. Damas Federados'!U14)</f>
        <v>4</v>
      </c>
      <c r="H84" s="11"/>
      <c r="I84" s="11">
        <f>SUM('4ta. Damas Federados'!U21)</f>
        <v>32</v>
      </c>
      <c r="J84" s="11"/>
      <c r="K84" s="11">
        <f>SUM('3ra. Damas Federados'!X19:X20)</f>
        <v>53</v>
      </c>
      <c r="L84" s="11">
        <f>SUM('4ta. Varones Federados'!X16)</f>
        <v>6</v>
      </c>
      <c r="M84" s="11">
        <f>SUM('Juvenil Damas Federados'!AB31)</f>
        <v>34</v>
      </c>
      <c r="N84" s="11">
        <f>SUM('Juveniles Varones Fed.'!AB23)</f>
        <v>27.5</v>
      </c>
      <c r="O84" s="11"/>
      <c r="P84" s="11">
        <f>SUM('Mayores Varones Fed.'!AB27:AB28)</f>
        <v>114.5</v>
      </c>
      <c r="Q84" s="33">
        <f t="shared" si="8"/>
        <v>288</v>
      </c>
      <c r="R84" s="28"/>
    </row>
    <row r="85" spans="1:18" ht="16.5">
      <c r="A85" s="11">
        <f t="shared" si="7"/>
        <v>23</v>
      </c>
      <c r="B85" s="12" t="s">
        <v>326</v>
      </c>
      <c r="C85" s="15" t="s">
        <v>299</v>
      </c>
      <c r="D85" s="28"/>
      <c r="E85" s="11"/>
      <c r="F85" s="11"/>
      <c r="G85" s="11"/>
      <c r="H85" s="11"/>
      <c r="I85" s="11"/>
      <c r="J85" s="11"/>
      <c r="K85" s="11"/>
      <c r="L85" s="11"/>
      <c r="M85" s="11"/>
      <c r="N85" s="11">
        <f>SUM('Juveniles Varones Fed.'!AB24)</f>
        <v>56</v>
      </c>
      <c r="O85" s="11"/>
      <c r="P85" s="11"/>
      <c r="Q85" s="33">
        <f t="shared" si="8"/>
        <v>56</v>
      </c>
      <c r="R85" s="28"/>
    </row>
    <row r="86" spans="1:18" ht="16.5">
      <c r="A86" s="11">
        <f t="shared" si="7"/>
        <v>24</v>
      </c>
      <c r="B86" s="12" t="s">
        <v>330</v>
      </c>
      <c r="C86" s="15" t="s">
        <v>106</v>
      </c>
      <c r="D86" s="28"/>
      <c r="E86" s="11"/>
      <c r="F86" s="11"/>
      <c r="G86" s="11"/>
      <c r="H86" s="11"/>
      <c r="I86" s="11"/>
      <c r="J86" s="11"/>
      <c r="K86" s="11"/>
      <c r="L86" s="11"/>
      <c r="M86" s="11">
        <f>SUM('Juvenil Damas Federados'!AB32:AB34)</f>
        <v>262</v>
      </c>
      <c r="N86" s="11">
        <f>SUM('Juveniles Varones Fed.'!AB25)</f>
        <v>0</v>
      </c>
      <c r="O86" s="11">
        <f>SUM('Mayores Damas Fed.'!AB25:AB29)</f>
        <v>210</v>
      </c>
      <c r="P86" s="11">
        <f>SUM('Mayores Varones Fed.'!AB29:AB30)</f>
        <v>173.5</v>
      </c>
      <c r="Q86" s="33">
        <f t="shared" si="8"/>
        <v>645.5</v>
      </c>
      <c r="R86" s="28"/>
    </row>
    <row r="87" spans="1:18" ht="16.5">
      <c r="A87" s="11">
        <f t="shared" si="7"/>
        <v>25</v>
      </c>
      <c r="B87" s="12" t="s">
        <v>345</v>
      </c>
      <c r="C87" s="15" t="s">
        <v>267</v>
      </c>
      <c r="D87" s="28"/>
      <c r="E87" s="11"/>
      <c r="F87" s="11"/>
      <c r="G87" s="11">
        <f>SUM('5ta. Damas Federados'!U15)</f>
        <v>9</v>
      </c>
      <c r="H87" s="11"/>
      <c r="I87" s="11">
        <f>SUM('4ta. Damas Federados'!U22:U23)</f>
        <v>14</v>
      </c>
      <c r="J87" s="11"/>
      <c r="K87" s="11">
        <f>SUM('3ra. Damas Federados'!X21)</f>
        <v>12</v>
      </c>
      <c r="L87" s="11"/>
      <c r="M87" s="11"/>
      <c r="N87" s="11"/>
      <c r="O87" s="11"/>
      <c r="P87" s="11"/>
      <c r="Q87" s="33">
        <f t="shared" si="8"/>
        <v>35</v>
      </c>
      <c r="R87" s="28"/>
    </row>
    <row r="88" spans="1:18" ht="16.5">
      <c r="A88" s="11">
        <f t="shared" si="7"/>
        <v>26</v>
      </c>
      <c r="B88" s="12" t="s">
        <v>380</v>
      </c>
      <c r="C88" s="15" t="s">
        <v>106</v>
      </c>
      <c r="D88" s="28"/>
      <c r="E88" s="11"/>
      <c r="F88" s="11"/>
      <c r="G88" s="11"/>
      <c r="H88" s="11"/>
      <c r="I88" s="11"/>
      <c r="J88" s="11"/>
      <c r="K88" s="11"/>
      <c r="L88" s="11"/>
      <c r="M88" s="15">
        <f>SUM('Juvenil Damas Federados'!AB35:AB36)</f>
        <v>208</v>
      </c>
      <c r="N88" s="15"/>
      <c r="O88" s="15">
        <f>SUM('Mayores Damas Fed.'!AB30)</f>
        <v>49</v>
      </c>
      <c r="P88" s="15">
        <f>SUM('Mayores Varones Fed.'!AB31)</f>
        <v>85</v>
      </c>
      <c r="Q88" s="33">
        <f t="shared" si="8"/>
        <v>342</v>
      </c>
      <c r="R88" s="28"/>
    </row>
  </sheetData>
  <sheetProtection/>
  <mergeCells count="13">
    <mergeCell ref="A3:A5"/>
    <mergeCell ref="B3:B5"/>
    <mergeCell ref="C3:C5"/>
    <mergeCell ref="E1:P1"/>
    <mergeCell ref="E4:P4"/>
    <mergeCell ref="E32:P32"/>
    <mergeCell ref="E61:P61"/>
    <mergeCell ref="A31:A33"/>
    <mergeCell ref="B31:B33"/>
    <mergeCell ref="C31:C33"/>
    <mergeCell ref="A60:A62"/>
    <mergeCell ref="B60:B62"/>
    <mergeCell ref="C60:C6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B19">
      <selection activeCell="K38" sqref="K38"/>
    </sheetView>
  </sheetViews>
  <sheetFormatPr defaultColWidth="11.421875" defaultRowHeight="15"/>
  <cols>
    <col min="1" max="1" width="5.140625" style="0" customWidth="1"/>
    <col min="2" max="2" width="30.28125" style="0" bestFit="1" customWidth="1"/>
    <col min="3" max="3" width="10.00390625" style="0" bestFit="1" customWidth="1"/>
    <col min="4" max="4" width="0.71875" style="0" customWidth="1"/>
    <col min="5" max="5" width="5.00390625" style="0" customWidth="1"/>
    <col min="6" max="6" width="5.57421875" style="0" customWidth="1"/>
    <col min="7" max="7" width="5.140625" style="0" customWidth="1"/>
    <col min="8" max="8" width="6.140625" style="0" customWidth="1"/>
    <col min="9" max="9" width="0.2890625" style="0" customWidth="1"/>
    <col min="10" max="10" width="0" style="0" hidden="1" customWidth="1"/>
    <col min="11" max="11" width="4.57421875" style="0" customWidth="1"/>
    <col min="12" max="12" width="4.7109375" style="0" customWidth="1"/>
    <col min="13" max="13" width="4.57421875" style="0" customWidth="1"/>
    <col min="14" max="14" width="5.140625" style="0" customWidth="1"/>
    <col min="15" max="15" width="5.28125" style="0" customWidth="1"/>
    <col min="16" max="19" width="6.140625" style="0" customWidth="1"/>
    <col min="20" max="20" width="6.28125" style="0" customWidth="1"/>
    <col min="21" max="21" width="0" style="0" hidden="1" customWidth="1"/>
    <col min="22" max="25" width="6.140625" style="0" customWidth="1"/>
    <col min="26" max="26" width="0" style="0" hidden="1" customWidth="1"/>
    <col min="27" max="30" width="6.140625" style="0" customWidth="1"/>
  </cols>
  <sheetData>
    <row r="1" spans="1:20" ht="22.5">
      <c r="A1" s="1"/>
      <c r="B1" s="1"/>
      <c r="C1" s="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1"/>
      <c r="S1" s="1"/>
      <c r="T1" s="1"/>
    </row>
    <row r="2" spans="1:20" ht="18.75">
      <c r="A2" s="1"/>
      <c r="B2" s="1"/>
      <c r="C2" s="157" t="s">
        <v>7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"/>
      <c r="R2" s="1"/>
      <c r="S2" s="1"/>
      <c r="T2" s="1"/>
    </row>
    <row r="3" spans="1:20" ht="15.75">
      <c r="A3" s="1"/>
      <c r="B3" s="1"/>
      <c r="C3" s="163" t="s">
        <v>57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"/>
      <c r="R3" s="1"/>
      <c r="S3" s="1"/>
      <c r="T3" s="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1"/>
      <c r="C5" s="1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"/>
      <c r="R5" s="1"/>
      <c r="S5" s="1"/>
      <c r="T5" s="1"/>
    </row>
    <row r="6" spans="1:2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30" ht="15.75" thickBot="1">
      <c r="A7" s="1"/>
      <c r="B7" s="1"/>
      <c r="C7" s="1"/>
      <c r="D7" s="1"/>
      <c r="E7" s="158" t="s">
        <v>58</v>
      </c>
      <c r="F7" s="159"/>
      <c r="G7" s="159"/>
      <c r="H7" s="160"/>
      <c r="I7" s="1"/>
      <c r="J7" s="1"/>
      <c r="K7" s="161"/>
      <c r="L7" s="161"/>
      <c r="M7" s="161"/>
      <c r="N7" s="161"/>
      <c r="O7" s="36"/>
      <c r="P7" s="36"/>
      <c r="Q7" s="161"/>
      <c r="R7" s="161"/>
      <c r="S7" s="161"/>
      <c r="T7" s="161"/>
      <c r="U7" s="37"/>
      <c r="V7" s="162"/>
      <c r="W7" s="162"/>
      <c r="X7" s="162"/>
      <c r="Y7" s="162"/>
      <c r="Z7" s="37"/>
      <c r="AA7" s="162"/>
      <c r="AB7" s="162"/>
      <c r="AC7" s="162"/>
      <c r="AD7" s="162"/>
    </row>
    <row r="8" spans="1:30" ht="16.5" thickBot="1" thickTop="1">
      <c r="A8" s="102" t="s">
        <v>0</v>
      </c>
      <c r="B8" s="105" t="s">
        <v>2</v>
      </c>
      <c r="C8" s="105" t="s">
        <v>11</v>
      </c>
      <c r="D8" s="135"/>
      <c r="E8" s="165" t="s">
        <v>54</v>
      </c>
      <c r="F8" s="166"/>
      <c r="G8" s="166"/>
      <c r="H8" s="167"/>
      <c r="I8" s="38"/>
      <c r="J8" s="108"/>
      <c r="K8" s="177"/>
      <c r="L8" s="178"/>
      <c r="M8" s="178"/>
      <c r="N8" s="178"/>
      <c r="O8" s="39"/>
      <c r="P8" s="39"/>
      <c r="Q8" s="177"/>
      <c r="R8" s="178"/>
      <c r="S8" s="178"/>
      <c r="T8" s="178"/>
      <c r="U8" s="40"/>
      <c r="V8" s="169"/>
      <c r="W8" s="170"/>
      <c r="X8" s="170"/>
      <c r="Y8" s="170"/>
      <c r="Z8" s="40"/>
      <c r="AA8" s="169"/>
      <c r="AB8" s="170"/>
      <c r="AC8" s="170"/>
      <c r="AD8" s="170"/>
    </row>
    <row r="9" spans="1:32" ht="15.75" thickBot="1">
      <c r="A9" s="103"/>
      <c r="B9" s="106"/>
      <c r="C9" s="106"/>
      <c r="D9" s="109"/>
      <c r="E9" s="173" t="s">
        <v>59</v>
      </c>
      <c r="F9" s="116"/>
      <c r="G9" s="116"/>
      <c r="H9" s="174"/>
      <c r="I9" s="6"/>
      <c r="J9" s="109"/>
      <c r="K9" s="175" t="s">
        <v>60</v>
      </c>
      <c r="L9" s="175"/>
      <c r="M9" s="176"/>
      <c r="N9" s="176"/>
      <c r="O9" s="42"/>
      <c r="P9" s="175" t="s">
        <v>61</v>
      </c>
      <c r="Q9" s="175"/>
      <c r="R9" s="176"/>
      <c r="S9" s="176"/>
      <c r="T9" s="39"/>
      <c r="U9" s="43"/>
      <c r="V9" s="169"/>
      <c r="W9" s="170"/>
      <c r="X9" s="170"/>
      <c r="Y9" s="170"/>
      <c r="Z9" s="43"/>
      <c r="AA9" s="169"/>
      <c r="AB9" s="170"/>
      <c r="AC9" s="170"/>
      <c r="AD9" s="170"/>
      <c r="AE9" s="179"/>
      <c r="AF9" s="179"/>
    </row>
    <row r="10" spans="1:32" ht="15.75" thickBot="1">
      <c r="A10" s="104"/>
      <c r="B10" s="107"/>
      <c r="C10" s="107"/>
      <c r="D10" s="110"/>
      <c r="E10" s="7" t="s">
        <v>55</v>
      </c>
      <c r="F10" s="7" t="s">
        <v>56</v>
      </c>
      <c r="G10" s="7" t="s">
        <v>11</v>
      </c>
      <c r="H10" s="7" t="s">
        <v>12</v>
      </c>
      <c r="I10" s="9"/>
      <c r="J10" s="168"/>
      <c r="K10" s="175"/>
      <c r="L10" s="175"/>
      <c r="M10" s="176"/>
      <c r="N10" s="176"/>
      <c r="O10" s="44"/>
      <c r="P10" s="175"/>
      <c r="Q10" s="175"/>
      <c r="R10" s="176"/>
      <c r="S10" s="176"/>
      <c r="T10" s="51"/>
      <c r="U10" s="40"/>
      <c r="V10" s="41"/>
      <c r="W10" s="41"/>
      <c r="X10" s="41"/>
      <c r="Y10" s="41"/>
      <c r="Z10" s="40"/>
      <c r="AA10" s="41"/>
      <c r="AB10" s="41"/>
      <c r="AC10" s="41"/>
      <c r="AD10" s="41"/>
      <c r="AE10" s="179"/>
      <c r="AF10" s="179"/>
    </row>
    <row r="11" spans="1:32" s="18" customFormat="1" ht="17.25" thickBot="1">
      <c r="A11" s="15">
        <v>1</v>
      </c>
      <c r="B11" s="12" t="s">
        <v>64</v>
      </c>
      <c r="C11" s="15" t="s">
        <v>13</v>
      </c>
      <c r="D11" s="14"/>
      <c r="E11" s="16">
        <f>'Puntos por categorías'!Q6</f>
        <v>0</v>
      </c>
      <c r="F11" s="15">
        <f>'Puntos por categorías'!Q34</f>
        <v>108</v>
      </c>
      <c r="G11" s="15">
        <f>'Puntos por categorías'!Q63</f>
        <v>0</v>
      </c>
      <c r="H11" s="45">
        <f>SUM(F11:G11)</f>
        <v>108</v>
      </c>
      <c r="I11" s="9"/>
      <c r="J11" s="46"/>
      <c r="K11" s="154">
        <f>SUM(F11:G11)</f>
        <v>108</v>
      </c>
      <c r="L11" s="155"/>
      <c r="M11" s="156"/>
      <c r="N11" s="156"/>
      <c r="O11" s="26">
        <f>RANK(K11,$K$11:$N$36,0)</f>
        <v>16</v>
      </c>
      <c r="P11" s="154">
        <f>E11</f>
        <v>0</v>
      </c>
      <c r="Q11" s="155"/>
      <c r="R11" s="156"/>
      <c r="S11" s="156"/>
      <c r="T11" s="26">
        <f>RANK(P11,$K$11:$N$36,0)</f>
        <v>25</v>
      </c>
      <c r="U11" s="47"/>
      <c r="V11" s="48"/>
      <c r="W11" s="48"/>
      <c r="X11" s="48"/>
      <c r="Y11" s="49"/>
      <c r="Z11" s="47"/>
      <c r="AA11" s="48"/>
      <c r="AB11" s="48"/>
      <c r="AC11" s="48"/>
      <c r="AD11" s="49"/>
      <c r="AE11" s="171"/>
      <c r="AF11" s="172"/>
    </row>
    <row r="12" spans="1:32" s="18" customFormat="1" ht="17.25" thickBot="1">
      <c r="A12" s="11">
        <f>A11+1</f>
        <v>2</v>
      </c>
      <c r="B12" s="12" t="s">
        <v>75</v>
      </c>
      <c r="C12" s="15" t="s">
        <v>77</v>
      </c>
      <c r="D12" s="19"/>
      <c r="E12" s="16">
        <f>'Puntos por categorías'!Q7</f>
        <v>0</v>
      </c>
      <c r="F12" s="15">
        <f>'Puntos por categorías'!Q35</f>
        <v>364</v>
      </c>
      <c r="G12" s="15">
        <f>'Puntos por categorías'!Q64</f>
        <v>604.5</v>
      </c>
      <c r="H12" s="45">
        <f aca="true" t="shared" si="0" ref="H12:H29">SUM(F12:G12)</f>
        <v>968.5</v>
      </c>
      <c r="I12" s="9"/>
      <c r="J12" s="50"/>
      <c r="K12" s="154">
        <f aca="true" t="shared" si="1" ref="K12:K29">SUM(F12:G12)</f>
        <v>968.5</v>
      </c>
      <c r="L12" s="155"/>
      <c r="M12" s="156"/>
      <c r="N12" s="156"/>
      <c r="O12" s="26">
        <f aca="true" t="shared" si="2" ref="O12:O36">RANK(K12,$K$11:$N$36,0)</f>
        <v>2</v>
      </c>
      <c r="P12" s="154">
        <f aca="true" t="shared" si="3" ref="P12:P29">E12</f>
        <v>0</v>
      </c>
      <c r="Q12" s="155"/>
      <c r="R12" s="156"/>
      <c r="S12" s="156"/>
      <c r="T12" s="26">
        <f aca="true" t="shared" si="4" ref="T12:T36">RANK(P12,$K$11:$N$36,0)</f>
        <v>25</v>
      </c>
      <c r="U12" s="47"/>
      <c r="V12" s="48"/>
      <c r="W12" s="48"/>
      <c r="X12" s="48"/>
      <c r="Y12" s="49"/>
      <c r="Z12" s="47"/>
      <c r="AA12" s="48"/>
      <c r="AB12" s="48"/>
      <c r="AC12" s="48"/>
      <c r="AD12" s="49"/>
      <c r="AE12" s="171"/>
      <c r="AF12" s="172"/>
    </row>
    <row r="13" spans="1:32" s="18" customFormat="1" ht="17.25" thickBot="1">
      <c r="A13" s="11">
        <f aca="true" t="shared" si="5" ref="A13:A27">A12+1</f>
        <v>3</v>
      </c>
      <c r="B13" s="12" t="s">
        <v>105</v>
      </c>
      <c r="C13" s="15" t="s">
        <v>106</v>
      </c>
      <c r="D13" s="19"/>
      <c r="E13" s="16">
        <f>'Puntos por categorías'!Q8</f>
        <v>36</v>
      </c>
      <c r="F13" s="15">
        <f>'Puntos por categorías'!Q36</f>
        <v>151.5</v>
      </c>
      <c r="G13" s="15">
        <f>'Puntos por categorías'!Q65</f>
        <v>25</v>
      </c>
      <c r="H13" s="45">
        <f t="shared" si="0"/>
        <v>176.5</v>
      </c>
      <c r="I13" s="9"/>
      <c r="J13" s="50"/>
      <c r="K13" s="154">
        <f t="shared" si="1"/>
        <v>176.5</v>
      </c>
      <c r="L13" s="155"/>
      <c r="M13" s="156"/>
      <c r="N13" s="156"/>
      <c r="O13" s="26">
        <f t="shared" si="2"/>
        <v>14</v>
      </c>
      <c r="P13" s="154">
        <f t="shared" si="3"/>
        <v>36</v>
      </c>
      <c r="Q13" s="155"/>
      <c r="R13" s="156"/>
      <c r="S13" s="156"/>
      <c r="T13" s="26" t="e">
        <f t="shared" si="4"/>
        <v>#N/A</v>
      </c>
      <c r="U13" s="47"/>
      <c r="V13" s="48"/>
      <c r="W13" s="48"/>
      <c r="X13" s="48"/>
      <c r="Y13" s="49"/>
      <c r="Z13" s="47"/>
      <c r="AA13" s="48"/>
      <c r="AB13" s="48"/>
      <c r="AC13" s="48"/>
      <c r="AD13" s="49"/>
      <c r="AE13" s="171"/>
      <c r="AF13" s="172"/>
    </row>
    <row r="14" spans="1:32" s="18" customFormat="1" ht="17.25" thickBot="1">
      <c r="A14" s="11">
        <f t="shared" si="5"/>
        <v>4</v>
      </c>
      <c r="B14" s="57" t="s">
        <v>122</v>
      </c>
      <c r="C14" s="15" t="s">
        <v>106</v>
      </c>
      <c r="D14" s="19"/>
      <c r="E14" s="16">
        <f>'Puntos por categorías'!Q9</f>
        <v>0</v>
      </c>
      <c r="F14" s="15">
        <f>'Puntos por categorías'!Q37</f>
        <v>122</v>
      </c>
      <c r="G14" s="15">
        <f>'Puntos por categorías'!Q66</f>
        <v>340</v>
      </c>
      <c r="H14" s="45">
        <f t="shared" si="0"/>
        <v>462</v>
      </c>
      <c r="I14" s="9"/>
      <c r="J14" s="50"/>
      <c r="K14" s="154">
        <f t="shared" si="1"/>
        <v>462</v>
      </c>
      <c r="L14" s="155"/>
      <c r="M14" s="156"/>
      <c r="N14" s="156"/>
      <c r="O14" s="26">
        <f t="shared" si="2"/>
        <v>8</v>
      </c>
      <c r="P14" s="154">
        <f t="shared" si="3"/>
        <v>0</v>
      </c>
      <c r="Q14" s="155"/>
      <c r="R14" s="156"/>
      <c r="S14" s="156"/>
      <c r="T14" s="26">
        <f t="shared" si="4"/>
        <v>25</v>
      </c>
      <c r="U14" s="47"/>
      <c r="V14" s="48"/>
      <c r="W14" s="48"/>
      <c r="X14" s="48"/>
      <c r="Y14" s="49"/>
      <c r="Z14" s="47"/>
      <c r="AA14" s="48"/>
      <c r="AB14" s="48"/>
      <c r="AC14" s="48"/>
      <c r="AD14" s="49"/>
      <c r="AE14" s="171"/>
      <c r="AF14" s="172"/>
    </row>
    <row r="15" spans="1:32" s="18" customFormat="1" ht="17.25" thickBot="1">
      <c r="A15" s="11">
        <f t="shared" si="5"/>
        <v>5</v>
      </c>
      <c r="B15" s="12" t="s">
        <v>129</v>
      </c>
      <c r="C15" s="15" t="s">
        <v>106</v>
      </c>
      <c r="D15" s="19"/>
      <c r="E15" s="16">
        <f>'Puntos por categorías'!Q10</f>
        <v>0</v>
      </c>
      <c r="F15" s="15">
        <f>'Puntos por categorías'!Q38</f>
        <v>226</v>
      </c>
      <c r="G15" s="15">
        <f>'Puntos por categorías'!Q67</f>
        <v>808.5</v>
      </c>
      <c r="H15" s="45">
        <f t="shared" si="0"/>
        <v>1034.5</v>
      </c>
      <c r="I15" s="9"/>
      <c r="J15" s="50"/>
      <c r="K15" s="154">
        <f t="shared" si="1"/>
        <v>1034.5</v>
      </c>
      <c r="L15" s="155"/>
      <c r="M15" s="156"/>
      <c r="N15" s="156"/>
      <c r="O15" s="26">
        <f t="shared" si="2"/>
        <v>1</v>
      </c>
      <c r="P15" s="154">
        <f t="shared" si="3"/>
        <v>0</v>
      </c>
      <c r="Q15" s="155"/>
      <c r="R15" s="156"/>
      <c r="S15" s="156"/>
      <c r="T15" s="26">
        <f t="shared" si="4"/>
        <v>25</v>
      </c>
      <c r="U15" s="47"/>
      <c r="V15" s="48"/>
      <c r="W15" s="48"/>
      <c r="X15" s="48"/>
      <c r="Y15" s="49"/>
      <c r="Z15" s="47"/>
      <c r="AA15" s="48"/>
      <c r="AB15" s="48"/>
      <c r="AC15" s="48"/>
      <c r="AD15" s="49"/>
      <c r="AE15" s="171"/>
      <c r="AF15" s="172"/>
    </row>
    <row r="16" spans="1:32" s="18" customFormat="1" ht="17.25" thickBot="1">
      <c r="A16" s="11">
        <f t="shared" si="5"/>
        <v>6</v>
      </c>
      <c r="B16" s="12" t="s">
        <v>153</v>
      </c>
      <c r="C16" s="15" t="s">
        <v>154</v>
      </c>
      <c r="D16" s="19"/>
      <c r="E16" s="16">
        <f>'Puntos por categorías'!Q11</f>
        <v>0</v>
      </c>
      <c r="F16" s="15">
        <f>'Puntos por categorías'!Q39</f>
        <v>160</v>
      </c>
      <c r="G16" s="15">
        <f>'Puntos por categorías'!Q68</f>
        <v>195</v>
      </c>
      <c r="H16" s="45">
        <f t="shared" si="0"/>
        <v>355</v>
      </c>
      <c r="I16" s="9"/>
      <c r="J16" s="50"/>
      <c r="K16" s="154">
        <f t="shared" si="1"/>
        <v>355</v>
      </c>
      <c r="L16" s="155"/>
      <c r="M16" s="156"/>
      <c r="N16" s="156"/>
      <c r="O16" s="26">
        <f t="shared" si="2"/>
        <v>11</v>
      </c>
      <c r="P16" s="154">
        <f t="shared" si="3"/>
        <v>0</v>
      </c>
      <c r="Q16" s="155"/>
      <c r="R16" s="156"/>
      <c r="S16" s="156"/>
      <c r="T16" s="26">
        <f t="shared" si="4"/>
        <v>25</v>
      </c>
      <c r="U16" s="47"/>
      <c r="V16" s="48"/>
      <c r="W16" s="48"/>
      <c r="X16" s="48"/>
      <c r="Y16" s="49"/>
      <c r="Z16" s="47"/>
      <c r="AA16" s="48"/>
      <c r="AB16" s="48"/>
      <c r="AC16" s="48"/>
      <c r="AD16" s="49"/>
      <c r="AE16" s="171"/>
      <c r="AF16" s="172"/>
    </row>
    <row r="17" spans="1:32" s="18" customFormat="1" ht="17.25" thickBot="1">
      <c r="A17" s="11">
        <f t="shared" si="5"/>
        <v>7</v>
      </c>
      <c r="B17" s="12" t="s">
        <v>165</v>
      </c>
      <c r="C17" s="15" t="s">
        <v>106</v>
      </c>
      <c r="D17" s="19"/>
      <c r="E17" s="16">
        <f>'Puntos por categorías'!Q12</f>
        <v>0</v>
      </c>
      <c r="F17" s="15">
        <f>'Puntos por categorías'!Q40</f>
        <v>0</v>
      </c>
      <c r="G17" s="15">
        <f>'Puntos por categorías'!Q69</f>
        <v>104</v>
      </c>
      <c r="H17" s="45">
        <f t="shared" si="0"/>
        <v>104</v>
      </c>
      <c r="I17" s="9"/>
      <c r="J17" s="50"/>
      <c r="K17" s="154">
        <f t="shared" si="1"/>
        <v>104</v>
      </c>
      <c r="L17" s="155"/>
      <c r="M17" s="156"/>
      <c r="N17" s="156"/>
      <c r="O17" s="26">
        <f t="shared" si="2"/>
        <v>19</v>
      </c>
      <c r="P17" s="154">
        <f t="shared" si="3"/>
        <v>0</v>
      </c>
      <c r="Q17" s="155"/>
      <c r="R17" s="156"/>
      <c r="S17" s="156"/>
      <c r="T17" s="26">
        <f t="shared" si="4"/>
        <v>25</v>
      </c>
      <c r="U17" s="47"/>
      <c r="V17" s="48"/>
      <c r="W17" s="48"/>
      <c r="X17" s="48"/>
      <c r="Y17" s="49"/>
      <c r="Z17" s="47"/>
      <c r="AA17" s="48"/>
      <c r="AB17" s="48"/>
      <c r="AC17" s="48"/>
      <c r="AD17" s="49"/>
      <c r="AE17" s="171"/>
      <c r="AF17" s="172"/>
    </row>
    <row r="18" spans="1:32" s="18" customFormat="1" ht="17.25" thickBot="1">
      <c r="A18" s="11">
        <f t="shared" si="5"/>
        <v>8</v>
      </c>
      <c r="B18" s="12" t="s">
        <v>168</v>
      </c>
      <c r="C18" s="15" t="s">
        <v>169</v>
      </c>
      <c r="D18" s="19"/>
      <c r="E18" s="16">
        <f>'Puntos por categorías'!Q13</f>
        <v>18</v>
      </c>
      <c r="F18" s="15">
        <f>'Puntos por categorías'!Q41</f>
        <v>0</v>
      </c>
      <c r="G18" s="15">
        <f>'Puntos por categorías'!Q70</f>
        <v>0</v>
      </c>
      <c r="H18" s="45">
        <f t="shared" si="0"/>
        <v>0</v>
      </c>
      <c r="I18" s="9"/>
      <c r="J18" s="50"/>
      <c r="K18" s="154">
        <f t="shared" si="1"/>
        <v>0</v>
      </c>
      <c r="L18" s="155"/>
      <c r="M18" s="156"/>
      <c r="N18" s="156"/>
      <c r="O18" s="26">
        <f t="shared" si="2"/>
        <v>25</v>
      </c>
      <c r="P18" s="154">
        <f t="shared" si="3"/>
        <v>18</v>
      </c>
      <c r="Q18" s="155"/>
      <c r="R18" s="156"/>
      <c r="S18" s="156"/>
      <c r="T18" s="26" t="e">
        <f t="shared" si="4"/>
        <v>#N/A</v>
      </c>
      <c r="U18" s="47"/>
      <c r="V18" s="48"/>
      <c r="W18" s="48"/>
      <c r="X18" s="48"/>
      <c r="Y18" s="49"/>
      <c r="Z18" s="47"/>
      <c r="AA18" s="48"/>
      <c r="AB18" s="48"/>
      <c r="AC18" s="48"/>
      <c r="AD18" s="49"/>
      <c r="AE18" s="171"/>
      <c r="AF18" s="172"/>
    </row>
    <row r="19" spans="1:32" s="18" customFormat="1" ht="17.25" thickBot="1">
      <c r="A19" s="11">
        <f t="shared" si="5"/>
        <v>9</v>
      </c>
      <c r="B19" s="12" t="s">
        <v>172</v>
      </c>
      <c r="C19" s="15" t="s">
        <v>169</v>
      </c>
      <c r="D19" s="19"/>
      <c r="E19" s="16">
        <f>'Puntos por categorías'!Q14</f>
        <v>0</v>
      </c>
      <c r="F19" s="15">
        <f>'Puntos por categorías'!Q42</f>
        <v>35</v>
      </c>
      <c r="G19" s="15">
        <f>'Puntos por categorías'!Q71</f>
        <v>42.5</v>
      </c>
      <c r="H19" s="45">
        <f t="shared" si="0"/>
        <v>77.5</v>
      </c>
      <c r="I19" s="9"/>
      <c r="J19" s="50"/>
      <c r="K19" s="154">
        <f t="shared" si="1"/>
        <v>77.5</v>
      </c>
      <c r="L19" s="155"/>
      <c r="M19" s="156"/>
      <c r="N19" s="156"/>
      <c r="O19" s="26">
        <f t="shared" si="2"/>
        <v>21</v>
      </c>
      <c r="P19" s="154">
        <f t="shared" si="3"/>
        <v>0</v>
      </c>
      <c r="Q19" s="155"/>
      <c r="R19" s="156"/>
      <c r="S19" s="156"/>
      <c r="T19" s="26">
        <f t="shared" si="4"/>
        <v>25</v>
      </c>
      <c r="U19" s="47"/>
      <c r="V19" s="48"/>
      <c r="W19" s="48"/>
      <c r="X19" s="48"/>
      <c r="Y19" s="49"/>
      <c r="Z19" s="47"/>
      <c r="AA19" s="48"/>
      <c r="AB19" s="48"/>
      <c r="AC19" s="48"/>
      <c r="AD19" s="49"/>
      <c r="AE19" s="171"/>
      <c r="AF19" s="172"/>
    </row>
    <row r="20" spans="1:32" s="18" customFormat="1" ht="17.25" thickBot="1">
      <c r="A20" s="11">
        <f t="shared" si="5"/>
        <v>10</v>
      </c>
      <c r="B20" s="12" t="s">
        <v>178</v>
      </c>
      <c r="C20" s="15" t="s">
        <v>169</v>
      </c>
      <c r="D20" s="19"/>
      <c r="E20" s="16">
        <f>'Puntos por categorías'!Q15</f>
        <v>20</v>
      </c>
      <c r="F20" s="15">
        <f>'Puntos por categorías'!Q43</f>
        <v>0</v>
      </c>
      <c r="G20" s="15">
        <f>'Puntos por categorías'!Q72</f>
        <v>105</v>
      </c>
      <c r="H20" s="45">
        <f t="shared" si="0"/>
        <v>105</v>
      </c>
      <c r="I20" s="9"/>
      <c r="J20" s="50"/>
      <c r="K20" s="154">
        <f t="shared" si="1"/>
        <v>105</v>
      </c>
      <c r="L20" s="155"/>
      <c r="M20" s="156"/>
      <c r="N20" s="156"/>
      <c r="O20" s="26">
        <f t="shared" si="2"/>
        <v>18</v>
      </c>
      <c r="P20" s="154">
        <f t="shared" si="3"/>
        <v>20</v>
      </c>
      <c r="Q20" s="155"/>
      <c r="R20" s="156"/>
      <c r="S20" s="156"/>
      <c r="T20" s="26" t="e">
        <f t="shared" si="4"/>
        <v>#N/A</v>
      </c>
      <c r="U20" s="47"/>
      <c r="V20" s="48"/>
      <c r="W20" s="48"/>
      <c r="X20" s="48"/>
      <c r="Y20" s="49"/>
      <c r="Z20" s="47"/>
      <c r="AA20" s="48"/>
      <c r="AB20" s="48"/>
      <c r="AC20" s="48"/>
      <c r="AD20" s="49"/>
      <c r="AE20" s="171"/>
      <c r="AF20" s="172"/>
    </row>
    <row r="21" spans="1:32" ht="17.25" thickBot="1">
      <c r="A21" s="11">
        <f t="shared" si="5"/>
        <v>11</v>
      </c>
      <c r="B21" s="12" t="s">
        <v>191</v>
      </c>
      <c r="C21" s="15" t="s">
        <v>169</v>
      </c>
      <c r="D21" s="19"/>
      <c r="E21" s="16">
        <f>'Puntos por categorías'!Q16</f>
        <v>34</v>
      </c>
      <c r="F21" s="15">
        <f>'Puntos por categorías'!Q44</f>
        <v>35</v>
      </c>
      <c r="G21" s="15">
        <f>'Puntos por categorías'!Q73</f>
        <v>0</v>
      </c>
      <c r="H21" s="45">
        <f t="shared" si="0"/>
        <v>35</v>
      </c>
      <c r="I21" s="9"/>
      <c r="J21" s="50"/>
      <c r="K21" s="154">
        <f t="shared" si="1"/>
        <v>35</v>
      </c>
      <c r="L21" s="155"/>
      <c r="M21" s="156"/>
      <c r="N21" s="156"/>
      <c r="O21" s="26">
        <f t="shared" si="2"/>
        <v>23</v>
      </c>
      <c r="P21" s="154">
        <f t="shared" si="3"/>
        <v>34</v>
      </c>
      <c r="Q21" s="155"/>
      <c r="R21" s="156"/>
      <c r="S21" s="156"/>
      <c r="T21" s="26" t="e">
        <f t="shared" si="4"/>
        <v>#N/A</v>
      </c>
      <c r="U21" s="47"/>
      <c r="V21" s="48"/>
      <c r="W21" s="48"/>
      <c r="X21" s="48"/>
      <c r="Y21" s="49"/>
      <c r="Z21" s="47"/>
      <c r="AA21" s="48"/>
      <c r="AB21" s="48"/>
      <c r="AC21" s="48"/>
      <c r="AD21" s="49"/>
      <c r="AE21" s="171"/>
      <c r="AF21" s="172"/>
    </row>
    <row r="22" spans="1:32" ht="17.25" thickBot="1">
      <c r="A22" s="11">
        <f t="shared" si="5"/>
        <v>12</v>
      </c>
      <c r="B22" s="31" t="s">
        <v>197</v>
      </c>
      <c r="C22" s="15" t="s">
        <v>169</v>
      </c>
      <c r="D22" s="19"/>
      <c r="E22" s="16">
        <f>'Puntos por categorías'!Q17</f>
        <v>0</v>
      </c>
      <c r="F22" s="15">
        <f>'Puntos por categorías'!Q45</f>
        <v>8</v>
      </c>
      <c r="G22" s="15">
        <f>'Puntos por categorías'!Q74</f>
        <v>0</v>
      </c>
      <c r="H22" s="45">
        <f t="shared" si="0"/>
        <v>8</v>
      </c>
      <c r="I22" s="9"/>
      <c r="J22" s="50"/>
      <c r="K22" s="154">
        <f t="shared" si="1"/>
        <v>8</v>
      </c>
      <c r="L22" s="155"/>
      <c r="M22" s="156"/>
      <c r="N22" s="156"/>
      <c r="O22" s="26">
        <f t="shared" si="2"/>
        <v>24</v>
      </c>
      <c r="P22" s="154">
        <f t="shared" si="3"/>
        <v>0</v>
      </c>
      <c r="Q22" s="155"/>
      <c r="R22" s="156"/>
      <c r="S22" s="156"/>
      <c r="T22" s="26">
        <f t="shared" si="4"/>
        <v>25</v>
      </c>
      <c r="U22" s="47"/>
      <c r="V22" s="48"/>
      <c r="W22" s="48"/>
      <c r="X22" s="48"/>
      <c r="Y22" s="49"/>
      <c r="Z22" s="47"/>
      <c r="AA22" s="48"/>
      <c r="AB22" s="48"/>
      <c r="AC22" s="48"/>
      <c r="AD22" s="49"/>
      <c r="AE22" s="171"/>
      <c r="AF22" s="172"/>
    </row>
    <row r="23" spans="1:32" ht="17.25" thickBot="1">
      <c r="A23" s="11">
        <f t="shared" si="5"/>
        <v>13</v>
      </c>
      <c r="B23" s="12" t="s">
        <v>201</v>
      </c>
      <c r="C23" s="15" t="s">
        <v>169</v>
      </c>
      <c r="D23" s="19"/>
      <c r="E23" s="16">
        <f>'Puntos por categorías'!Q18</f>
        <v>0</v>
      </c>
      <c r="F23" s="15">
        <f>'Puntos por categorías'!Q46</f>
        <v>0</v>
      </c>
      <c r="G23" s="15">
        <f>'Puntos por categorías'!Q75</f>
        <v>0</v>
      </c>
      <c r="H23" s="45">
        <f t="shared" si="0"/>
        <v>0</v>
      </c>
      <c r="I23" s="9"/>
      <c r="J23" s="50"/>
      <c r="K23" s="154">
        <f t="shared" si="1"/>
        <v>0</v>
      </c>
      <c r="L23" s="155"/>
      <c r="M23" s="156"/>
      <c r="N23" s="156"/>
      <c r="O23" s="26">
        <f t="shared" si="2"/>
        <v>25</v>
      </c>
      <c r="P23" s="154">
        <f t="shared" si="3"/>
        <v>0</v>
      </c>
      <c r="Q23" s="155"/>
      <c r="R23" s="156"/>
      <c r="S23" s="156"/>
      <c r="T23" s="26">
        <f t="shared" si="4"/>
        <v>25</v>
      </c>
      <c r="U23" s="47"/>
      <c r="V23" s="48"/>
      <c r="W23" s="48"/>
      <c r="X23" s="48"/>
      <c r="Y23" s="49"/>
      <c r="Z23" s="47"/>
      <c r="AA23" s="48"/>
      <c r="AB23" s="48"/>
      <c r="AC23" s="48"/>
      <c r="AD23" s="49"/>
      <c r="AE23" s="171"/>
      <c r="AF23" s="172"/>
    </row>
    <row r="24" spans="1:32" ht="17.25" thickBot="1">
      <c r="A24" s="11">
        <f t="shared" si="5"/>
        <v>14</v>
      </c>
      <c r="B24" s="12" t="s">
        <v>203</v>
      </c>
      <c r="C24" s="15" t="s">
        <v>169</v>
      </c>
      <c r="D24" s="19"/>
      <c r="E24" s="16">
        <f>'Puntos por categorías'!Q19</f>
        <v>0</v>
      </c>
      <c r="F24" s="15">
        <f>'Puntos por categorías'!Q47</f>
        <v>0</v>
      </c>
      <c r="G24" s="15">
        <f>'Puntos por categorías'!Q76</f>
        <v>353.5</v>
      </c>
      <c r="H24" s="45">
        <f t="shared" si="0"/>
        <v>353.5</v>
      </c>
      <c r="I24" s="9"/>
      <c r="J24" s="50"/>
      <c r="K24" s="154">
        <f t="shared" si="1"/>
        <v>353.5</v>
      </c>
      <c r="L24" s="155"/>
      <c r="M24" s="156"/>
      <c r="N24" s="156"/>
      <c r="O24" s="26">
        <f t="shared" si="2"/>
        <v>12</v>
      </c>
      <c r="P24" s="154">
        <f t="shared" si="3"/>
        <v>0</v>
      </c>
      <c r="Q24" s="155"/>
      <c r="R24" s="156"/>
      <c r="S24" s="156"/>
      <c r="T24" s="26">
        <f t="shared" si="4"/>
        <v>25</v>
      </c>
      <c r="U24" s="47"/>
      <c r="V24" s="48"/>
      <c r="W24" s="48"/>
      <c r="X24" s="48"/>
      <c r="Y24" s="49"/>
      <c r="Z24" s="47"/>
      <c r="AA24" s="48"/>
      <c r="AB24" s="48"/>
      <c r="AC24" s="48"/>
      <c r="AD24" s="49"/>
      <c r="AE24" s="171"/>
      <c r="AF24" s="172"/>
    </row>
    <row r="25" spans="1:32" ht="17.25" thickBot="1">
      <c r="A25" s="11">
        <f t="shared" si="5"/>
        <v>15</v>
      </c>
      <c r="B25" s="12" t="s">
        <v>212</v>
      </c>
      <c r="C25" s="15" t="s">
        <v>106</v>
      </c>
      <c r="D25" s="19"/>
      <c r="E25" s="16">
        <f>'Puntos por categorías'!Q20</f>
        <v>0</v>
      </c>
      <c r="F25" s="15">
        <f>'Puntos por categorías'!Q48</f>
        <v>257.5</v>
      </c>
      <c r="G25" s="15">
        <f>'Puntos por categorías'!Q77</f>
        <v>325</v>
      </c>
      <c r="H25" s="45">
        <f t="shared" si="0"/>
        <v>582.5</v>
      </c>
      <c r="I25" s="9"/>
      <c r="J25" s="50"/>
      <c r="K25" s="154">
        <f t="shared" si="1"/>
        <v>582.5</v>
      </c>
      <c r="L25" s="155"/>
      <c r="M25" s="156"/>
      <c r="N25" s="156"/>
      <c r="O25" s="26">
        <f t="shared" si="2"/>
        <v>5</v>
      </c>
      <c r="P25" s="154">
        <f t="shared" si="3"/>
        <v>0</v>
      </c>
      <c r="Q25" s="155"/>
      <c r="R25" s="156"/>
      <c r="S25" s="156"/>
      <c r="T25" s="26">
        <f t="shared" si="4"/>
        <v>25</v>
      </c>
      <c r="U25" s="47"/>
      <c r="V25" s="48"/>
      <c r="W25" s="48"/>
      <c r="X25" s="48"/>
      <c r="Y25" s="49"/>
      <c r="Z25" s="47"/>
      <c r="AA25" s="48"/>
      <c r="AB25" s="48"/>
      <c r="AC25" s="48"/>
      <c r="AD25" s="49"/>
      <c r="AE25" s="171"/>
      <c r="AF25" s="172"/>
    </row>
    <row r="26" spans="1:20" ht="17.25" thickBot="1">
      <c r="A26" s="11">
        <f t="shared" si="5"/>
        <v>16</v>
      </c>
      <c r="B26" s="12" t="s">
        <v>232</v>
      </c>
      <c r="C26" s="15" t="s">
        <v>233</v>
      </c>
      <c r="D26" s="19"/>
      <c r="E26" s="16">
        <f>'Puntos por categorías'!Q21</f>
        <v>0</v>
      </c>
      <c r="F26" s="15">
        <f>'Puntos por categorías'!Q49</f>
        <v>74</v>
      </c>
      <c r="G26" s="15">
        <f>'Puntos por categorías'!Q78</f>
        <v>287.5</v>
      </c>
      <c r="H26" s="45">
        <f t="shared" si="0"/>
        <v>361.5</v>
      </c>
      <c r="I26" s="9"/>
      <c r="J26" s="50"/>
      <c r="K26" s="154">
        <f t="shared" si="1"/>
        <v>361.5</v>
      </c>
      <c r="L26" s="155"/>
      <c r="M26" s="156"/>
      <c r="N26" s="156"/>
      <c r="O26" s="26">
        <f t="shared" si="2"/>
        <v>10</v>
      </c>
      <c r="P26" s="154">
        <f t="shared" si="3"/>
        <v>0</v>
      </c>
      <c r="Q26" s="155"/>
      <c r="R26" s="156"/>
      <c r="S26" s="156"/>
      <c r="T26" s="26">
        <f t="shared" si="4"/>
        <v>25</v>
      </c>
    </row>
    <row r="27" spans="1:20" ht="17.25" thickBot="1">
      <c r="A27" s="11">
        <f t="shared" si="5"/>
        <v>17</v>
      </c>
      <c r="B27" s="12" t="s">
        <v>244</v>
      </c>
      <c r="C27" s="15" t="s">
        <v>106</v>
      </c>
      <c r="D27" s="19"/>
      <c r="E27" s="16">
        <f>'Puntos por categorías'!Q22</f>
        <v>0</v>
      </c>
      <c r="F27" s="15">
        <f>'Puntos por categorías'!Q50</f>
        <v>137.5</v>
      </c>
      <c r="G27" s="15">
        <f>'Puntos por categorías'!Q79</f>
        <v>526.5</v>
      </c>
      <c r="H27" s="45">
        <f t="shared" si="0"/>
        <v>664</v>
      </c>
      <c r="I27" s="9"/>
      <c r="J27" s="50"/>
      <c r="K27" s="154">
        <f t="shared" si="1"/>
        <v>664</v>
      </c>
      <c r="L27" s="155"/>
      <c r="M27" s="156"/>
      <c r="N27" s="156"/>
      <c r="O27" s="26">
        <f t="shared" si="2"/>
        <v>4</v>
      </c>
      <c r="P27" s="154">
        <f t="shared" si="3"/>
        <v>0</v>
      </c>
      <c r="Q27" s="155"/>
      <c r="R27" s="156"/>
      <c r="S27" s="156"/>
      <c r="T27" s="26">
        <f t="shared" si="4"/>
        <v>25</v>
      </c>
    </row>
    <row r="28" spans="1:20" ht="17.25" thickBot="1">
      <c r="A28" s="11">
        <f>A27+1</f>
        <v>18</v>
      </c>
      <c r="B28" s="12" t="s">
        <v>255</v>
      </c>
      <c r="C28" s="15" t="s">
        <v>106</v>
      </c>
      <c r="D28" s="19"/>
      <c r="E28" s="16">
        <f>'Puntos por categorías'!Q23</f>
        <v>0</v>
      </c>
      <c r="F28" s="15">
        <f>'Puntos por categorías'!Q51</f>
        <v>166.5</v>
      </c>
      <c r="G28" s="15">
        <f>'Puntos por categorías'!Q80</f>
        <v>230</v>
      </c>
      <c r="H28" s="45">
        <f t="shared" si="0"/>
        <v>396.5</v>
      </c>
      <c r="I28" s="9"/>
      <c r="J28" s="50"/>
      <c r="K28" s="154">
        <f t="shared" si="1"/>
        <v>396.5</v>
      </c>
      <c r="L28" s="155"/>
      <c r="M28" s="156"/>
      <c r="N28" s="156"/>
      <c r="O28" s="26">
        <f t="shared" si="2"/>
        <v>9</v>
      </c>
      <c r="P28" s="154">
        <f t="shared" si="3"/>
        <v>0</v>
      </c>
      <c r="Q28" s="155"/>
      <c r="R28" s="156"/>
      <c r="S28" s="156"/>
      <c r="T28" s="26">
        <f t="shared" si="4"/>
        <v>25</v>
      </c>
    </row>
    <row r="29" spans="1:20" ht="17.25" thickBot="1">
      <c r="A29" s="11">
        <f>A28+1</f>
        <v>19</v>
      </c>
      <c r="B29" s="12" t="s">
        <v>266</v>
      </c>
      <c r="C29" s="15" t="s">
        <v>267</v>
      </c>
      <c r="D29" s="19"/>
      <c r="E29" s="16">
        <f>'Puntos por categorías'!Q24</f>
        <v>0</v>
      </c>
      <c r="F29" s="15">
        <f>'Puntos por categorías'!Q52</f>
        <v>178.5</v>
      </c>
      <c r="G29" s="15">
        <f>'Puntos por categorías'!Q81</f>
        <v>132.5</v>
      </c>
      <c r="H29" s="45">
        <f t="shared" si="0"/>
        <v>311</v>
      </c>
      <c r="I29" s="9"/>
      <c r="J29" s="50"/>
      <c r="K29" s="154">
        <f t="shared" si="1"/>
        <v>311</v>
      </c>
      <c r="L29" s="155"/>
      <c r="M29" s="156"/>
      <c r="N29" s="156"/>
      <c r="O29" s="26">
        <f t="shared" si="2"/>
        <v>13</v>
      </c>
      <c r="P29" s="154">
        <f t="shared" si="3"/>
        <v>0</v>
      </c>
      <c r="Q29" s="155"/>
      <c r="R29" s="156"/>
      <c r="S29" s="156"/>
      <c r="T29" s="26">
        <f t="shared" si="4"/>
        <v>25</v>
      </c>
    </row>
    <row r="30" spans="1:20" ht="17.25" thickBot="1">
      <c r="A30" s="11">
        <f aca="true" t="shared" si="6" ref="A30:A36">A29+1</f>
        <v>20</v>
      </c>
      <c r="B30" s="12" t="s">
        <v>280</v>
      </c>
      <c r="C30" s="15" t="s">
        <v>267</v>
      </c>
      <c r="D30" s="19"/>
      <c r="E30" s="16">
        <f>'Puntos por categorías'!Q25</f>
        <v>6</v>
      </c>
      <c r="F30" s="15">
        <f>'Puntos por categorías'!Q53</f>
        <v>158</v>
      </c>
      <c r="G30" s="15">
        <f>'Puntos por categorías'!Q82</f>
        <v>0</v>
      </c>
      <c r="H30" s="45">
        <f aca="true" t="shared" si="7" ref="H30:H35">SUM(F30:G30)</f>
        <v>158</v>
      </c>
      <c r="I30" s="9"/>
      <c r="J30" s="50"/>
      <c r="K30" s="154">
        <f aca="true" t="shared" si="8" ref="K30:K35">SUM(F30:G30)</f>
        <v>158</v>
      </c>
      <c r="L30" s="155"/>
      <c r="M30" s="156"/>
      <c r="N30" s="156"/>
      <c r="O30" s="26">
        <f t="shared" si="2"/>
        <v>15</v>
      </c>
      <c r="P30" s="154">
        <f aca="true" t="shared" si="9" ref="P30:P35">E30</f>
        <v>6</v>
      </c>
      <c r="Q30" s="155"/>
      <c r="R30" s="156"/>
      <c r="S30" s="156"/>
      <c r="T30" s="26" t="e">
        <f t="shared" si="4"/>
        <v>#N/A</v>
      </c>
    </row>
    <row r="31" spans="1:20" ht="17.25" thickBot="1">
      <c r="A31" s="11">
        <f t="shared" si="6"/>
        <v>21</v>
      </c>
      <c r="B31" s="12" t="s">
        <v>295</v>
      </c>
      <c r="C31" s="15" t="s">
        <v>267</v>
      </c>
      <c r="D31" s="19"/>
      <c r="E31" s="16">
        <f>'Puntos por categorías'!Q26</f>
        <v>0</v>
      </c>
      <c r="F31" s="15">
        <f>'Puntos por categorías'!Q54</f>
        <v>9</v>
      </c>
      <c r="G31" s="15">
        <f>'Puntos por categorías'!Q83</f>
        <v>83.5</v>
      </c>
      <c r="H31" s="45">
        <f t="shared" si="7"/>
        <v>92.5</v>
      </c>
      <c r="I31" s="9"/>
      <c r="J31" s="50"/>
      <c r="K31" s="154">
        <f t="shared" si="8"/>
        <v>92.5</v>
      </c>
      <c r="L31" s="155"/>
      <c r="M31" s="156"/>
      <c r="N31" s="156"/>
      <c r="O31" s="26">
        <f t="shared" si="2"/>
        <v>20</v>
      </c>
      <c r="P31" s="154">
        <f t="shared" si="9"/>
        <v>0</v>
      </c>
      <c r="Q31" s="155"/>
      <c r="R31" s="156"/>
      <c r="S31" s="156"/>
      <c r="T31" s="26">
        <f t="shared" si="4"/>
        <v>25</v>
      </c>
    </row>
    <row r="32" spans="1:20" ht="17.25" thickBot="1">
      <c r="A32" s="11">
        <f t="shared" si="6"/>
        <v>22</v>
      </c>
      <c r="B32" s="12" t="s">
        <v>298</v>
      </c>
      <c r="C32" s="15" t="s">
        <v>299</v>
      </c>
      <c r="D32" s="19"/>
      <c r="E32" s="16">
        <f>'Puntos por categorías'!Q27</f>
        <v>0</v>
      </c>
      <c r="F32" s="15">
        <f>'Puntos por categorías'!Q55</f>
        <v>221</v>
      </c>
      <c r="G32" s="15">
        <f>'Puntos por categorías'!Q84</f>
        <v>288</v>
      </c>
      <c r="H32" s="45">
        <f t="shared" si="7"/>
        <v>509</v>
      </c>
      <c r="I32" s="9"/>
      <c r="J32" s="50"/>
      <c r="K32" s="154">
        <f t="shared" si="8"/>
        <v>509</v>
      </c>
      <c r="L32" s="155"/>
      <c r="M32" s="156"/>
      <c r="N32" s="156"/>
      <c r="O32" s="26">
        <f t="shared" si="2"/>
        <v>6</v>
      </c>
      <c r="P32" s="154">
        <f t="shared" si="9"/>
        <v>0</v>
      </c>
      <c r="Q32" s="155"/>
      <c r="R32" s="156"/>
      <c r="S32" s="156"/>
      <c r="T32" s="26">
        <f t="shared" si="4"/>
        <v>25</v>
      </c>
    </row>
    <row r="33" spans="1:20" ht="17.25" thickBot="1">
      <c r="A33" s="11">
        <f t="shared" si="6"/>
        <v>23</v>
      </c>
      <c r="B33" s="12" t="s">
        <v>326</v>
      </c>
      <c r="C33" s="15" t="s">
        <v>299</v>
      </c>
      <c r="D33" s="19"/>
      <c r="E33" s="16">
        <f>'Puntos por categorías'!Q28</f>
        <v>0</v>
      </c>
      <c r="F33" s="15">
        <f>'Puntos por categorías'!Q56</f>
        <v>51</v>
      </c>
      <c r="G33" s="15">
        <f>'Puntos por categorías'!Q85</f>
        <v>56</v>
      </c>
      <c r="H33" s="45">
        <f t="shared" si="7"/>
        <v>107</v>
      </c>
      <c r="I33" s="9"/>
      <c r="J33" s="50"/>
      <c r="K33" s="154">
        <f t="shared" si="8"/>
        <v>107</v>
      </c>
      <c r="L33" s="155"/>
      <c r="M33" s="156"/>
      <c r="N33" s="156"/>
      <c r="O33" s="26">
        <f t="shared" si="2"/>
        <v>17</v>
      </c>
      <c r="P33" s="154">
        <f t="shared" si="9"/>
        <v>0</v>
      </c>
      <c r="Q33" s="155"/>
      <c r="R33" s="156"/>
      <c r="S33" s="156"/>
      <c r="T33" s="26">
        <f t="shared" si="4"/>
        <v>25</v>
      </c>
    </row>
    <row r="34" spans="1:20" ht="17.25" thickBot="1">
      <c r="A34" s="11">
        <f t="shared" si="6"/>
        <v>24</v>
      </c>
      <c r="B34" s="12" t="s">
        <v>330</v>
      </c>
      <c r="C34" s="15" t="s">
        <v>106</v>
      </c>
      <c r="D34" s="19"/>
      <c r="E34" s="16">
        <f>'Puntos por categorías'!Q29</f>
        <v>0</v>
      </c>
      <c r="F34" s="15">
        <f>'Puntos por categorías'!Q57</f>
        <v>51.5</v>
      </c>
      <c r="G34" s="15">
        <f>'Puntos por categorías'!Q86</f>
        <v>645.5</v>
      </c>
      <c r="H34" s="45">
        <f t="shared" si="7"/>
        <v>697</v>
      </c>
      <c r="I34" s="9"/>
      <c r="J34" s="50"/>
      <c r="K34" s="154">
        <f t="shared" si="8"/>
        <v>697</v>
      </c>
      <c r="L34" s="155"/>
      <c r="M34" s="156"/>
      <c r="N34" s="156"/>
      <c r="O34" s="26">
        <f t="shared" si="2"/>
        <v>3</v>
      </c>
      <c r="P34" s="154">
        <f t="shared" si="9"/>
        <v>0</v>
      </c>
      <c r="Q34" s="155"/>
      <c r="R34" s="156"/>
      <c r="S34" s="156"/>
      <c r="T34" s="26">
        <f t="shared" si="4"/>
        <v>25</v>
      </c>
    </row>
    <row r="35" spans="1:20" ht="17.25" thickBot="1">
      <c r="A35" s="11">
        <f t="shared" si="6"/>
        <v>25</v>
      </c>
      <c r="B35" s="12" t="s">
        <v>345</v>
      </c>
      <c r="C35" s="15" t="s">
        <v>267</v>
      </c>
      <c r="D35" s="19"/>
      <c r="E35" s="16">
        <f>'Puntos por categorías'!Q30</f>
        <v>96</v>
      </c>
      <c r="F35" s="15">
        <f>'Puntos por categorías'!Q58</f>
        <v>21</v>
      </c>
      <c r="G35" s="15">
        <f>'Puntos por categorías'!Q87</f>
        <v>35</v>
      </c>
      <c r="H35" s="45">
        <f t="shared" si="7"/>
        <v>56</v>
      </c>
      <c r="I35" s="9"/>
      <c r="J35" s="50"/>
      <c r="K35" s="154">
        <f t="shared" si="8"/>
        <v>56</v>
      </c>
      <c r="L35" s="155"/>
      <c r="M35" s="156"/>
      <c r="N35" s="156"/>
      <c r="O35" s="26">
        <f t="shared" si="2"/>
        <v>22</v>
      </c>
      <c r="P35" s="154">
        <f t="shared" si="9"/>
        <v>96</v>
      </c>
      <c r="Q35" s="155"/>
      <c r="R35" s="156"/>
      <c r="S35" s="156"/>
      <c r="T35" s="26" t="e">
        <f t="shared" si="4"/>
        <v>#N/A</v>
      </c>
    </row>
    <row r="36" spans="1:20" ht="17.25" thickBot="1">
      <c r="A36" s="11">
        <f t="shared" si="6"/>
        <v>26</v>
      </c>
      <c r="B36" s="12" t="s">
        <v>380</v>
      </c>
      <c r="C36" s="15" t="s">
        <v>106</v>
      </c>
      <c r="D36" s="19"/>
      <c r="E36" s="16">
        <v>0</v>
      </c>
      <c r="F36" s="15">
        <f>'Puntos por categorías'!Q59</f>
        <v>138</v>
      </c>
      <c r="G36" s="15">
        <f>'Puntos por categorías'!Q88</f>
        <v>342</v>
      </c>
      <c r="H36" s="45">
        <f>SUM(F36:G36)</f>
        <v>480</v>
      </c>
      <c r="I36" s="9"/>
      <c r="J36" s="50"/>
      <c r="K36" s="154">
        <f>SUM(F36:G36)</f>
        <v>480</v>
      </c>
      <c r="L36" s="155"/>
      <c r="M36" s="156"/>
      <c r="N36" s="156"/>
      <c r="O36" s="26">
        <f t="shared" si="2"/>
        <v>7</v>
      </c>
      <c r="P36" s="154">
        <f>E36</f>
        <v>0</v>
      </c>
      <c r="Q36" s="155"/>
      <c r="R36" s="156"/>
      <c r="S36" s="156"/>
      <c r="T36" s="26">
        <f t="shared" si="4"/>
        <v>25</v>
      </c>
    </row>
  </sheetData>
  <sheetProtection/>
  <mergeCells count="90">
    <mergeCell ref="K36:N36"/>
    <mergeCell ref="P36:S36"/>
    <mergeCell ref="P26:S26"/>
    <mergeCell ref="P27:S27"/>
    <mergeCell ref="P28:S28"/>
    <mergeCell ref="P29:S29"/>
    <mergeCell ref="K26:N26"/>
    <mergeCell ref="K27:N27"/>
    <mergeCell ref="K28:N28"/>
    <mergeCell ref="K29:N29"/>
    <mergeCell ref="AE23:AF23"/>
    <mergeCell ref="K24:N24"/>
    <mergeCell ref="AE24:AF24"/>
    <mergeCell ref="K25:N25"/>
    <mergeCell ref="AE25:AF25"/>
    <mergeCell ref="P23:S23"/>
    <mergeCell ref="P24:S24"/>
    <mergeCell ref="P25:S25"/>
    <mergeCell ref="K23:N23"/>
    <mergeCell ref="AE20:AF20"/>
    <mergeCell ref="K21:N21"/>
    <mergeCell ref="AE21:AF21"/>
    <mergeCell ref="K22:N22"/>
    <mergeCell ref="AE22:AF22"/>
    <mergeCell ref="P20:S20"/>
    <mergeCell ref="P21:S21"/>
    <mergeCell ref="P22:S22"/>
    <mergeCell ref="K20:N20"/>
    <mergeCell ref="AE17:AF17"/>
    <mergeCell ref="K18:N18"/>
    <mergeCell ref="AE18:AF18"/>
    <mergeCell ref="K19:N19"/>
    <mergeCell ref="AE19:AF19"/>
    <mergeCell ref="P17:S17"/>
    <mergeCell ref="P18:S18"/>
    <mergeCell ref="P19:S19"/>
    <mergeCell ref="K17:N17"/>
    <mergeCell ref="AE14:AF14"/>
    <mergeCell ref="K15:N15"/>
    <mergeCell ref="AE15:AF15"/>
    <mergeCell ref="K16:N16"/>
    <mergeCell ref="AE16:AF16"/>
    <mergeCell ref="P14:S14"/>
    <mergeCell ref="P15:S15"/>
    <mergeCell ref="P16:S16"/>
    <mergeCell ref="K14:N14"/>
    <mergeCell ref="K13:N13"/>
    <mergeCell ref="AE13:AF13"/>
    <mergeCell ref="P9:S10"/>
    <mergeCell ref="P11:S11"/>
    <mergeCell ref="P12:S12"/>
    <mergeCell ref="P13:S13"/>
    <mergeCell ref="AE9:AF10"/>
    <mergeCell ref="K11:N11"/>
    <mergeCell ref="AE11:AF11"/>
    <mergeCell ref="K12:N12"/>
    <mergeCell ref="AE12:AF12"/>
    <mergeCell ref="AA8:AD8"/>
    <mergeCell ref="E9:H9"/>
    <mergeCell ref="K9:N10"/>
    <mergeCell ref="V9:Y9"/>
    <mergeCell ref="AA9:AD9"/>
    <mergeCell ref="K8:N8"/>
    <mergeCell ref="Q8:T8"/>
    <mergeCell ref="V7:Y7"/>
    <mergeCell ref="AA7:AD7"/>
    <mergeCell ref="C3:P3"/>
    <mergeCell ref="A8:A10"/>
    <mergeCell ref="B8:B10"/>
    <mergeCell ref="C8:C10"/>
    <mergeCell ref="D8:D10"/>
    <mergeCell ref="E8:H8"/>
    <mergeCell ref="J8:J10"/>
    <mergeCell ref="V8:Y8"/>
    <mergeCell ref="C2:P2"/>
    <mergeCell ref="E7:H7"/>
    <mergeCell ref="K7:N7"/>
    <mergeCell ref="Q7:T7"/>
    <mergeCell ref="K35:N35"/>
    <mergeCell ref="P35:S35"/>
    <mergeCell ref="K30:N30"/>
    <mergeCell ref="P30:S30"/>
    <mergeCell ref="K31:N31"/>
    <mergeCell ref="P31:S31"/>
    <mergeCell ref="K32:N32"/>
    <mergeCell ref="P32:S32"/>
    <mergeCell ref="K33:N33"/>
    <mergeCell ref="P33:S33"/>
    <mergeCell ref="K34:N34"/>
    <mergeCell ref="P34:S34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53"/>
  <sheetViews>
    <sheetView zoomScalePageLayoutView="0" workbookViewId="0" topLeftCell="A112">
      <selection activeCell="G118" sqref="G118"/>
    </sheetView>
  </sheetViews>
  <sheetFormatPr defaultColWidth="11.421875" defaultRowHeight="15"/>
  <cols>
    <col min="2" max="2" width="30.7109375" style="0" customWidth="1"/>
    <col min="3" max="3" width="20.7109375" style="0" customWidth="1"/>
  </cols>
  <sheetData>
    <row r="2" spans="2:3" ht="18">
      <c r="B2" s="77" t="s">
        <v>443</v>
      </c>
      <c r="C2" s="77"/>
    </row>
    <row r="3" spans="2:3" ht="18">
      <c r="B3" s="77"/>
      <c r="C3" s="77"/>
    </row>
    <row r="4" spans="1:13" ht="15">
      <c r="A4" s="79" t="s">
        <v>426</v>
      </c>
      <c r="B4" s="79" t="s">
        <v>427</v>
      </c>
      <c r="C4" s="79" t="s">
        <v>428</v>
      </c>
      <c r="D4" s="80">
        <v>2000</v>
      </c>
      <c r="E4" s="80">
        <v>1000</v>
      </c>
      <c r="F4" s="80">
        <v>300</v>
      </c>
      <c r="G4" s="92">
        <v>3000</v>
      </c>
      <c r="H4" s="92" t="s">
        <v>457</v>
      </c>
      <c r="I4" s="80" t="s">
        <v>458</v>
      </c>
      <c r="J4" s="80" t="s">
        <v>382</v>
      </c>
      <c r="K4" s="80" t="s">
        <v>434</v>
      </c>
      <c r="L4" s="80" t="s">
        <v>444</v>
      </c>
      <c r="M4" s="80" t="s">
        <v>445</v>
      </c>
    </row>
    <row r="5" spans="1:13" ht="16.5">
      <c r="A5" s="11">
        <v>27</v>
      </c>
      <c r="B5" s="12" t="s">
        <v>90</v>
      </c>
      <c r="C5" s="13" t="s">
        <v>75</v>
      </c>
      <c r="D5" s="15">
        <v>10</v>
      </c>
      <c r="E5" s="80">
        <v>9</v>
      </c>
      <c r="F5" s="80">
        <v>9</v>
      </c>
      <c r="G5" s="92">
        <v>5</v>
      </c>
      <c r="H5" s="15" t="s">
        <v>423</v>
      </c>
      <c r="I5" s="80" t="s">
        <v>381</v>
      </c>
      <c r="J5" s="80"/>
      <c r="K5" s="80">
        <f aca="true" t="shared" si="0" ref="K5:K14">SUM(D5:J5)</f>
        <v>33</v>
      </c>
      <c r="L5" s="80">
        <v>0</v>
      </c>
      <c r="M5" s="80">
        <f aca="true" t="shared" si="1" ref="M5:M14">SUM(K5-L5)</f>
        <v>33</v>
      </c>
    </row>
    <row r="6" spans="1:13" ht="16.5">
      <c r="A6" s="11">
        <v>34</v>
      </c>
      <c r="B6" s="12" t="s">
        <v>91</v>
      </c>
      <c r="C6" s="13" t="s">
        <v>75</v>
      </c>
      <c r="D6" s="15" t="s">
        <v>381</v>
      </c>
      <c r="E6" s="80" t="s">
        <v>381</v>
      </c>
      <c r="F6" s="80" t="s">
        <v>381</v>
      </c>
      <c r="G6" s="92">
        <v>8</v>
      </c>
      <c r="H6" s="15" t="s">
        <v>423</v>
      </c>
      <c r="I6" s="80">
        <v>9</v>
      </c>
      <c r="J6" s="80"/>
      <c r="K6" s="80">
        <f t="shared" si="0"/>
        <v>17</v>
      </c>
      <c r="L6" s="80">
        <v>0</v>
      </c>
      <c r="M6" s="80">
        <f t="shared" si="1"/>
        <v>17</v>
      </c>
    </row>
    <row r="7" spans="1:13" ht="16.5">
      <c r="A7" s="11">
        <v>31</v>
      </c>
      <c r="B7" s="12" t="s">
        <v>92</v>
      </c>
      <c r="C7" s="13" t="s">
        <v>75</v>
      </c>
      <c r="D7" s="15">
        <v>3</v>
      </c>
      <c r="E7" s="80">
        <v>5</v>
      </c>
      <c r="F7" s="80">
        <v>3</v>
      </c>
      <c r="G7" s="92">
        <v>3</v>
      </c>
      <c r="H7" s="15">
        <v>5</v>
      </c>
      <c r="I7" s="80" t="s">
        <v>381</v>
      </c>
      <c r="J7" s="80"/>
      <c r="K7" s="80">
        <f t="shared" si="0"/>
        <v>19</v>
      </c>
      <c r="L7" s="80">
        <v>0</v>
      </c>
      <c r="M7" s="80">
        <f t="shared" si="1"/>
        <v>19</v>
      </c>
    </row>
    <row r="8" spans="1:13" ht="16.5">
      <c r="A8" s="11">
        <v>35</v>
      </c>
      <c r="B8" s="12" t="s">
        <v>93</v>
      </c>
      <c r="C8" s="13" t="s">
        <v>75</v>
      </c>
      <c r="D8" s="15">
        <v>9</v>
      </c>
      <c r="E8" s="80">
        <v>10</v>
      </c>
      <c r="F8" s="80">
        <v>10</v>
      </c>
      <c r="G8" s="92">
        <v>10</v>
      </c>
      <c r="H8" s="15">
        <v>8</v>
      </c>
      <c r="I8" s="80">
        <v>10</v>
      </c>
      <c r="J8" s="80"/>
      <c r="K8" s="80">
        <f t="shared" si="0"/>
        <v>57</v>
      </c>
      <c r="L8" s="80">
        <v>0</v>
      </c>
      <c r="M8" s="80">
        <f t="shared" si="1"/>
        <v>57</v>
      </c>
    </row>
    <row r="9" spans="1:13" ht="16.5">
      <c r="A9" s="11">
        <v>240</v>
      </c>
      <c r="B9" s="12" t="s">
        <v>177</v>
      </c>
      <c r="C9" s="13" t="s">
        <v>172</v>
      </c>
      <c r="D9" s="15">
        <v>5</v>
      </c>
      <c r="E9" s="80">
        <v>4</v>
      </c>
      <c r="F9" s="80">
        <v>7</v>
      </c>
      <c r="G9" s="92">
        <v>4</v>
      </c>
      <c r="H9" s="15">
        <v>6</v>
      </c>
      <c r="I9" s="80">
        <v>5</v>
      </c>
      <c r="J9" s="80"/>
      <c r="K9" s="80">
        <f t="shared" si="0"/>
        <v>31</v>
      </c>
      <c r="L9" s="80">
        <v>0</v>
      </c>
      <c r="M9" s="80">
        <f t="shared" si="1"/>
        <v>31</v>
      </c>
    </row>
    <row r="10" spans="1:13" ht="16.5">
      <c r="A10" s="11">
        <v>126</v>
      </c>
      <c r="B10" s="12" t="s">
        <v>323</v>
      </c>
      <c r="C10" s="13" t="s">
        <v>298</v>
      </c>
      <c r="D10" s="15">
        <v>4</v>
      </c>
      <c r="E10" s="80" t="s">
        <v>381</v>
      </c>
      <c r="F10" s="80">
        <v>4</v>
      </c>
      <c r="G10" s="92">
        <v>2</v>
      </c>
      <c r="H10" s="15" t="s">
        <v>381</v>
      </c>
      <c r="I10" s="80">
        <v>4</v>
      </c>
      <c r="J10" s="80"/>
      <c r="K10" s="80">
        <f t="shared" si="0"/>
        <v>14</v>
      </c>
      <c r="L10" s="80">
        <v>0</v>
      </c>
      <c r="M10" s="80">
        <f t="shared" si="1"/>
        <v>14</v>
      </c>
    </row>
    <row r="11" spans="1:13" ht="16.5">
      <c r="A11" s="11">
        <v>127</v>
      </c>
      <c r="B11" s="12" t="s">
        <v>324</v>
      </c>
      <c r="C11" s="13" t="s">
        <v>298</v>
      </c>
      <c r="D11" s="15">
        <v>7</v>
      </c>
      <c r="E11" s="80">
        <v>6</v>
      </c>
      <c r="F11" s="80">
        <v>5</v>
      </c>
      <c r="G11" s="92">
        <v>6</v>
      </c>
      <c r="H11" s="15">
        <v>10</v>
      </c>
      <c r="I11" s="80">
        <v>7</v>
      </c>
      <c r="J11" s="80"/>
      <c r="K11" s="80">
        <f t="shared" si="0"/>
        <v>41</v>
      </c>
      <c r="L11" s="80">
        <v>0</v>
      </c>
      <c r="M11" s="80">
        <f t="shared" si="1"/>
        <v>41</v>
      </c>
    </row>
    <row r="12" spans="1:13" ht="16.5">
      <c r="A12" s="11">
        <v>128</v>
      </c>
      <c r="B12" s="12" t="s">
        <v>325</v>
      </c>
      <c r="C12" s="13" t="s">
        <v>298</v>
      </c>
      <c r="D12" s="15">
        <v>6</v>
      </c>
      <c r="E12" s="80">
        <v>7</v>
      </c>
      <c r="F12" s="80">
        <v>8</v>
      </c>
      <c r="G12" s="92">
        <v>7</v>
      </c>
      <c r="H12" s="15">
        <v>7</v>
      </c>
      <c r="I12" s="80">
        <v>6</v>
      </c>
      <c r="J12" s="80"/>
      <c r="K12" s="80">
        <f t="shared" si="0"/>
        <v>41</v>
      </c>
      <c r="L12" s="80">
        <v>0</v>
      </c>
      <c r="M12" s="80">
        <f t="shared" si="1"/>
        <v>41</v>
      </c>
    </row>
    <row r="13" spans="1:13" ht="16.5">
      <c r="A13" s="11">
        <v>146</v>
      </c>
      <c r="B13" s="12" t="s">
        <v>329</v>
      </c>
      <c r="C13" s="13" t="s">
        <v>328</v>
      </c>
      <c r="D13" s="15">
        <v>8</v>
      </c>
      <c r="E13" s="80">
        <v>8</v>
      </c>
      <c r="F13" s="80">
        <v>6</v>
      </c>
      <c r="G13" s="92">
        <v>9</v>
      </c>
      <c r="H13" s="15">
        <v>9</v>
      </c>
      <c r="I13" s="80">
        <v>8</v>
      </c>
      <c r="J13" s="80"/>
      <c r="K13" s="80">
        <f t="shared" si="0"/>
        <v>48</v>
      </c>
      <c r="L13" s="80">
        <v>0</v>
      </c>
      <c r="M13" s="80">
        <f t="shared" si="1"/>
        <v>48</v>
      </c>
    </row>
    <row r="14" spans="1:13" ht="16.5">
      <c r="A14" s="11">
        <v>75</v>
      </c>
      <c r="B14" s="12" t="s">
        <v>237</v>
      </c>
      <c r="C14" s="24" t="s">
        <v>232</v>
      </c>
      <c r="D14" s="15" t="s">
        <v>381</v>
      </c>
      <c r="E14" s="80" t="s">
        <v>381</v>
      </c>
      <c r="F14" s="80" t="s">
        <v>381</v>
      </c>
      <c r="G14" s="92" t="s">
        <v>381</v>
      </c>
      <c r="H14" s="15" t="s">
        <v>381</v>
      </c>
      <c r="I14" s="80" t="s">
        <v>381</v>
      </c>
      <c r="J14" s="80"/>
      <c r="K14" s="80">
        <f t="shared" si="0"/>
        <v>0</v>
      </c>
      <c r="L14" s="80">
        <v>0</v>
      </c>
      <c r="M14" s="80">
        <f t="shared" si="1"/>
        <v>0</v>
      </c>
    </row>
    <row r="15" spans="2:3" ht="18">
      <c r="B15" s="77" t="s">
        <v>382</v>
      </c>
      <c r="C15" s="77"/>
    </row>
    <row r="16" spans="2:3" ht="18">
      <c r="B16" s="77" t="s">
        <v>446</v>
      </c>
      <c r="C16" s="77"/>
    </row>
    <row r="17" spans="2:3" ht="18">
      <c r="B17" s="77"/>
      <c r="C17" s="77"/>
    </row>
    <row r="18" spans="1:13" ht="15">
      <c r="A18" s="79" t="s">
        <v>426</v>
      </c>
      <c r="B18" s="79" t="s">
        <v>427</v>
      </c>
      <c r="C18" s="79" t="s">
        <v>428</v>
      </c>
      <c r="D18" s="80">
        <v>2000</v>
      </c>
      <c r="E18" s="80">
        <v>1000</v>
      </c>
      <c r="F18" s="80">
        <v>300</v>
      </c>
      <c r="G18" s="92">
        <v>3000</v>
      </c>
      <c r="H18" s="92" t="s">
        <v>457</v>
      </c>
      <c r="I18" s="80" t="s">
        <v>458</v>
      </c>
      <c r="J18" s="80" t="s">
        <v>382</v>
      </c>
      <c r="K18" s="80" t="s">
        <v>434</v>
      </c>
      <c r="L18" s="80" t="s">
        <v>444</v>
      </c>
      <c r="M18" s="80" t="s">
        <v>445</v>
      </c>
    </row>
    <row r="19" spans="1:13" ht="16.5">
      <c r="A19" s="11">
        <v>49</v>
      </c>
      <c r="B19" s="12" t="s">
        <v>87</v>
      </c>
      <c r="C19" s="13" t="s">
        <v>75</v>
      </c>
      <c r="D19" s="80">
        <v>6</v>
      </c>
      <c r="E19" s="80">
        <v>6</v>
      </c>
      <c r="F19" s="80">
        <v>6</v>
      </c>
      <c r="G19" s="80">
        <v>6</v>
      </c>
      <c r="H19" s="80">
        <v>5</v>
      </c>
      <c r="I19" s="15">
        <v>7</v>
      </c>
      <c r="J19" s="80"/>
      <c r="K19" s="80">
        <f aca="true" t="shared" si="2" ref="K19:K26">SUM(D19:J19)</f>
        <v>36</v>
      </c>
      <c r="L19" s="80">
        <v>0</v>
      </c>
      <c r="M19" s="80">
        <f aca="true" t="shared" si="3" ref="M19:M26">SUM(K19-L19)</f>
        <v>36</v>
      </c>
    </row>
    <row r="20" spans="1:13" ht="16.5">
      <c r="A20" s="11">
        <v>37</v>
      </c>
      <c r="B20" s="12" t="s">
        <v>88</v>
      </c>
      <c r="C20" s="13" t="s">
        <v>75</v>
      </c>
      <c r="D20" s="80">
        <v>5</v>
      </c>
      <c r="E20" s="80">
        <v>5</v>
      </c>
      <c r="F20" s="80">
        <v>7</v>
      </c>
      <c r="G20" s="80">
        <v>5</v>
      </c>
      <c r="H20" s="80">
        <v>6</v>
      </c>
      <c r="I20" s="15">
        <v>5</v>
      </c>
      <c r="J20" s="80"/>
      <c r="K20" s="80">
        <f t="shared" si="2"/>
        <v>33</v>
      </c>
      <c r="L20" s="80">
        <v>0</v>
      </c>
      <c r="M20" s="80">
        <f t="shared" si="3"/>
        <v>33</v>
      </c>
    </row>
    <row r="21" spans="1:13" ht="16.5">
      <c r="A21" s="11">
        <v>12</v>
      </c>
      <c r="B21" s="12" t="s">
        <v>164</v>
      </c>
      <c r="C21" s="13" t="s">
        <v>153</v>
      </c>
      <c r="D21" s="80">
        <v>3</v>
      </c>
      <c r="E21" s="80">
        <v>2</v>
      </c>
      <c r="F21" s="80">
        <v>5</v>
      </c>
      <c r="G21" s="80">
        <v>3</v>
      </c>
      <c r="H21" s="80">
        <v>4</v>
      </c>
      <c r="I21" s="15">
        <v>2</v>
      </c>
      <c r="J21" s="80"/>
      <c r="K21" s="80">
        <f t="shared" si="2"/>
        <v>19</v>
      </c>
      <c r="L21" s="80">
        <v>0</v>
      </c>
      <c r="M21" s="80">
        <f t="shared" si="3"/>
        <v>19</v>
      </c>
    </row>
    <row r="22" spans="1:13" ht="16.5">
      <c r="A22" s="11">
        <v>216</v>
      </c>
      <c r="B22" s="12" t="s">
        <v>268</v>
      </c>
      <c r="C22" s="13" t="s">
        <v>266</v>
      </c>
      <c r="D22" s="80">
        <v>2</v>
      </c>
      <c r="E22" s="80">
        <v>3</v>
      </c>
      <c r="F22" s="80">
        <v>2</v>
      </c>
      <c r="G22" s="80">
        <v>2</v>
      </c>
      <c r="H22" s="80">
        <v>2</v>
      </c>
      <c r="I22" s="15">
        <v>3</v>
      </c>
      <c r="J22" s="80"/>
      <c r="K22" s="80">
        <f t="shared" si="2"/>
        <v>14</v>
      </c>
      <c r="L22" s="80">
        <v>0</v>
      </c>
      <c r="M22" s="80">
        <f t="shared" si="3"/>
        <v>14</v>
      </c>
    </row>
    <row r="23" spans="1:13" ht="16.5">
      <c r="A23" s="11">
        <v>126</v>
      </c>
      <c r="B23" s="12" t="s">
        <v>306</v>
      </c>
      <c r="C23" s="13" t="s">
        <v>298</v>
      </c>
      <c r="D23" s="80">
        <v>7</v>
      </c>
      <c r="E23" s="80">
        <v>7</v>
      </c>
      <c r="F23" s="80">
        <v>4</v>
      </c>
      <c r="G23" s="80">
        <v>7</v>
      </c>
      <c r="H23" s="80">
        <v>7</v>
      </c>
      <c r="I23" s="15">
        <v>6</v>
      </c>
      <c r="J23" s="80"/>
      <c r="K23" s="80">
        <f t="shared" si="2"/>
        <v>38</v>
      </c>
      <c r="L23" s="80">
        <v>0</v>
      </c>
      <c r="M23" s="80">
        <f t="shared" si="3"/>
        <v>38</v>
      </c>
    </row>
    <row r="24" spans="1:13" ht="16.5">
      <c r="A24" s="11">
        <v>127</v>
      </c>
      <c r="B24" s="12" t="s">
        <v>307</v>
      </c>
      <c r="C24" s="13" t="s">
        <v>298</v>
      </c>
      <c r="D24" s="80" t="s">
        <v>381</v>
      </c>
      <c r="E24" s="80" t="s">
        <v>381</v>
      </c>
      <c r="F24" s="80" t="s">
        <v>381</v>
      </c>
      <c r="G24" s="80" t="s">
        <v>381</v>
      </c>
      <c r="H24" s="80" t="s">
        <v>381</v>
      </c>
      <c r="I24" s="15" t="s">
        <v>381</v>
      </c>
      <c r="J24" s="80"/>
      <c r="K24" s="80">
        <f t="shared" si="2"/>
        <v>0</v>
      </c>
      <c r="L24" s="80">
        <v>0</v>
      </c>
      <c r="M24" s="80">
        <f t="shared" si="3"/>
        <v>0</v>
      </c>
    </row>
    <row r="25" spans="1:13" ht="16.5">
      <c r="A25" s="11">
        <v>96</v>
      </c>
      <c r="B25" s="12" t="s">
        <v>343</v>
      </c>
      <c r="C25" s="13" t="s">
        <v>332</v>
      </c>
      <c r="D25" s="80">
        <v>4</v>
      </c>
      <c r="E25" s="80">
        <v>4</v>
      </c>
      <c r="F25" s="80">
        <v>3</v>
      </c>
      <c r="G25" s="80">
        <v>4</v>
      </c>
      <c r="H25" s="80">
        <v>3</v>
      </c>
      <c r="I25" s="15">
        <v>4</v>
      </c>
      <c r="J25" s="80"/>
      <c r="K25" s="80">
        <f t="shared" si="2"/>
        <v>22</v>
      </c>
      <c r="L25" s="80">
        <v>0</v>
      </c>
      <c r="M25" s="80">
        <f t="shared" si="3"/>
        <v>22</v>
      </c>
    </row>
    <row r="26" spans="1:13" ht="15">
      <c r="A26" s="80"/>
      <c r="B26" s="90"/>
      <c r="C26" s="90"/>
      <c r="D26" s="80"/>
      <c r="E26" s="80"/>
      <c r="F26" s="80"/>
      <c r="G26" s="80"/>
      <c r="H26" s="80"/>
      <c r="I26" s="80"/>
      <c r="J26" s="80"/>
      <c r="K26" s="80">
        <f t="shared" si="2"/>
        <v>0</v>
      </c>
      <c r="L26" s="80">
        <v>0</v>
      </c>
      <c r="M26" s="80">
        <f t="shared" si="3"/>
        <v>0</v>
      </c>
    </row>
    <row r="28" spans="2:3" ht="18">
      <c r="B28" s="77" t="s">
        <v>447</v>
      </c>
      <c r="C28" s="77"/>
    </row>
    <row r="29" spans="2:3" ht="18">
      <c r="B29" s="77"/>
      <c r="C29" s="77"/>
    </row>
    <row r="30" spans="1:13" ht="15">
      <c r="A30" s="79" t="s">
        <v>426</v>
      </c>
      <c r="B30" s="79" t="s">
        <v>427</v>
      </c>
      <c r="C30" s="79" t="s">
        <v>428</v>
      </c>
      <c r="D30" s="80">
        <v>2000</v>
      </c>
      <c r="E30" s="80">
        <v>1000</v>
      </c>
      <c r="F30" s="80">
        <v>300</v>
      </c>
      <c r="G30" s="92">
        <v>3000</v>
      </c>
      <c r="H30" s="92" t="s">
        <v>457</v>
      </c>
      <c r="I30" s="80" t="s">
        <v>458</v>
      </c>
      <c r="J30" s="80" t="s">
        <v>382</v>
      </c>
      <c r="K30" s="80" t="s">
        <v>434</v>
      </c>
      <c r="L30" s="80" t="s">
        <v>444</v>
      </c>
      <c r="M30" s="80" t="s">
        <v>445</v>
      </c>
    </row>
    <row r="31" spans="1:13" ht="16.5">
      <c r="A31" s="11">
        <v>27</v>
      </c>
      <c r="B31" s="12" t="s">
        <v>97</v>
      </c>
      <c r="C31" s="13" t="s">
        <v>75</v>
      </c>
      <c r="D31" s="80">
        <v>2</v>
      </c>
      <c r="E31" s="80">
        <v>2</v>
      </c>
      <c r="F31" s="80">
        <v>3</v>
      </c>
      <c r="G31" s="80">
        <v>2</v>
      </c>
      <c r="H31" s="80">
        <v>2</v>
      </c>
      <c r="I31" s="80" t="s">
        <v>381</v>
      </c>
      <c r="J31" s="80"/>
      <c r="K31" s="80">
        <f>SUM(D31:J31)</f>
        <v>11</v>
      </c>
      <c r="L31" s="80">
        <v>0</v>
      </c>
      <c r="M31" s="80">
        <f>SUM(K31-L31)</f>
        <v>11</v>
      </c>
    </row>
    <row r="32" spans="1:13" ht="16.5">
      <c r="A32" s="11">
        <v>26</v>
      </c>
      <c r="B32" s="12" t="s">
        <v>98</v>
      </c>
      <c r="C32" s="13" t="s">
        <v>75</v>
      </c>
      <c r="D32" s="80">
        <v>3</v>
      </c>
      <c r="E32" s="80">
        <v>3</v>
      </c>
      <c r="F32" s="80" t="s">
        <v>381</v>
      </c>
      <c r="G32" s="80" t="s">
        <v>381</v>
      </c>
      <c r="H32" s="80">
        <v>3</v>
      </c>
      <c r="I32" s="80">
        <v>3</v>
      </c>
      <c r="J32" s="80"/>
      <c r="K32" s="80">
        <f>SUM(D32:J32)</f>
        <v>12</v>
      </c>
      <c r="L32" s="80">
        <v>0</v>
      </c>
      <c r="M32" s="80">
        <f>SUM(K32-L32)</f>
        <v>12</v>
      </c>
    </row>
    <row r="33" spans="1:13" ht="16.5">
      <c r="A33" s="11">
        <v>43</v>
      </c>
      <c r="B33" s="12" t="s">
        <v>269</v>
      </c>
      <c r="C33" s="13" t="s">
        <v>266</v>
      </c>
      <c r="D33" s="80">
        <v>4</v>
      </c>
      <c r="E33" s="80">
        <v>4</v>
      </c>
      <c r="F33" s="80">
        <v>4</v>
      </c>
      <c r="G33" s="80">
        <v>4</v>
      </c>
      <c r="H33" s="80">
        <v>4</v>
      </c>
      <c r="I33" s="80">
        <v>4</v>
      </c>
      <c r="J33" s="80"/>
      <c r="K33" s="80">
        <f>SUM(D33:J33)</f>
        <v>24</v>
      </c>
      <c r="L33" s="80">
        <v>0</v>
      </c>
      <c r="M33" s="80">
        <f>SUM(K33-L33)</f>
        <v>24</v>
      </c>
    </row>
    <row r="34" spans="1:13" ht="16.5">
      <c r="A34" s="11">
        <v>136</v>
      </c>
      <c r="B34" s="12" t="s">
        <v>305</v>
      </c>
      <c r="C34" s="13" t="s">
        <v>298</v>
      </c>
      <c r="D34" s="80">
        <v>1</v>
      </c>
      <c r="E34" s="80">
        <v>1</v>
      </c>
      <c r="F34" s="80">
        <v>2</v>
      </c>
      <c r="G34" s="80">
        <v>3</v>
      </c>
      <c r="H34" s="80">
        <v>1</v>
      </c>
      <c r="I34" s="80">
        <v>2</v>
      </c>
      <c r="J34" s="80"/>
      <c r="K34" s="80">
        <f>SUM(D34:J34)</f>
        <v>10</v>
      </c>
      <c r="L34" s="80">
        <v>0</v>
      </c>
      <c r="M34" s="80">
        <f>SUM(K34-L34)</f>
        <v>10</v>
      </c>
    </row>
    <row r="36" spans="2:3" ht="18">
      <c r="B36" s="77" t="s">
        <v>448</v>
      </c>
      <c r="C36" s="77"/>
    </row>
    <row r="37" spans="2:3" ht="18">
      <c r="B37" s="77"/>
      <c r="C37" s="77"/>
    </row>
    <row r="38" spans="1:13" ht="15">
      <c r="A38" s="79" t="s">
        <v>426</v>
      </c>
      <c r="B38" s="79" t="s">
        <v>427</v>
      </c>
      <c r="C38" s="79" t="s">
        <v>428</v>
      </c>
      <c r="D38" s="80">
        <v>2000</v>
      </c>
      <c r="E38" s="80">
        <v>1000</v>
      </c>
      <c r="F38" s="80">
        <v>300</v>
      </c>
      <c r="G38" s="92">
        <v>3000</v>
      </c>
      <c r="H38" s="92" t="s">
        <v>457</v>
      </c>
      <c r="I38" s="80" t="s">
        <v>458</v>
      </c>
      <c r="J38" s="80" t="s">
        <v>382</v>
      </c>
      <c r="K38" s="80" t="s">
        <v>434</v>
      </c>
      <c r="L38" s="80" t="s">
        <v>444</v>
      </c>
      <c r="M38" s="80" t="s">
        <v>445</v>
      </c>
    </row>
    <row r="39" spans="1:13" ht="16.5">
      <c r="A39" s="11">
        <v>177</v>
      </c>
      <c r="B39" s="12" t="s">
        <v>69</v>
      </c>
      <c r="C39" s="13" t="s">
        <v>64</v>
      </c>
      <c r="D39" s="15">
        <v>5</v>
      </c>
      <c r="E39" s="80">
        <v>7</v>
      </c>
      <c r="F39" s="80">
        <v>8</v>
      </c>
      <c r="G39" s="80">
        <v>4</v>
      </c>
      <c r="H39" s="80">
        <v>6</v>
      </c>
      <c r="I39" s="80">
        <v>5</v>
      </c>
      <c r="J39" s="80"/>
      <c r="K39" s="80">
        <f>SUM(D39:J39)</f>
        <v>35</v>
      </c>
      <c r="L39" s="80">
        <v>0</v>
      </c>
      <c r="M39" s="80">
        <f>SUM(K39-L39)</f>
        <v>35</v>
      </c>
    </row>
    <row r="40" spans="1:13" ht="16.5">
      <c r="A40" s="11">
        <v>38</v>
      </c>
      <c r="B40" s="12" t="s">
        <v>94</v>
      </c>
      <c r="C40" s="13" t="s">
        <v>75</v>
      </c>
      <c r="D40" s="15">
        <v>9</v>
      </c>
      <c r="E40" s="80">
        <v>11</v>
      </c>
      <c r="F40" s="80">
        <v>9</v>
      </c>
      <c r="G40" s="80">
        <v>12</v>
      </c>
      <c r="H40" s="80">
        <v>11</v>
      </c>
      <c r="I40" s="80">
        <v>11</v>
      </c>
      <c r="J40" s="80"/>
      <c r="K40" s="80">
        <f aca="true" t="shared" si="4" ref="K40:K50">SUM(D40:J40)</f>
        <v>63</v>
      </c>
      <c r="L40" s="80">
        <v>0</v>
      </c>
      <c r="M40" s="80">
        <f>SUM(K40-L40)</f>
        <v>63</v>
      </c>
    </row>
    <row r="41" spans="1:13" ht="16.5">
      <c r="A41" s="11">
        <v>35</v>
      </c>
      <c r="B41" s="12" t="s">
        <v>95</v>
      </c>
      <c r="C41" s="13" t="s">
        <v>75</v>
      </c>
      <c r="D41" s="15">
        <v>7</v>
      </c>
      <c r="E41" s="80">
        <v>8</v>
      </c>
      <c r="F41" s="80">
        <v>10</v>
      </c>
      <c r="G41" s="80">
        <v>10</v>
      </c>
      <c r="H41" s="80">
        <v>10</v>
      </c>
      <c r="I41" s="80">
        <v>9</v>
      </c>
      <c r="J41" s="80"/>
      <c r="K41" s="80">
        <f t="shared" si="4"/>
        <v>54</v>
      </c>
      <c r="L41" s="80">
        <v>0</v>
      </c>
      <c r="M41" s="80">
        <f aca="true" t="shared" si="5" ref="M41:M50">SUM(K41-L41)</f>
        <v>54</v>
      </c>
    </row>
    <row r="42" spans="1:13" ht="16.5">
      <c r="A42" s="11">
        <v>100</v>
      </c>
      <c r="B42" s="12" t="s">
        <v>112</v>
      </c>
      <c r="C42" s="13" t="s">
        <v>108</v>
      </c>
      <c r="D42" s="15">
        <v>3</v>
      </c>
      <c r="E42" s="80">
        <v>4</v>
      </c>
      <c r="F42" s="80">
        <v>4</v>
      </c>
      <c r="G42" s="80">
        <v>5</v>
      </c>
      <c r="H42" s="80">
        <v>4</v>
      </c>
      <c r="I42" s="80" t="s">
        <v>381</v>
      </c>
      <c r="J42" s="80"/>
      <c r="K42" s="80">
        <f t="shared" si="4"/>
        <v>20</v>
      </c>
      <c r="L42" s="80">
        <v>0</v>
      </c>
      <c r="M42" s="80">
        <f t="shared" si="5"/>
        <v>20</v>
      </c>
    </row>
    <row r="43" spans="1:13" ht="16.5">
      <c r="A43" s="11">
        <v>16</v>
      </c>
      <c r="B43" s="12" t="s">
        <v>161</v>
      </c>
      <c r="C43" s="13" t="s">
        <v>153</v>
      </c>
      <c r="D43" s="15">
        <v>8</v>
      </c>
      <c r="E43" s="80">
        <v>3</v>
      </c>
      <c r="F43" s="80">
        <v>6</v>
      </c>
      <c r="G43" s="80">
        <v>7</v>
      </c>
      <c r="H43" s="80">
        <v>8</v>
      </c>
      <c r="I43" s="80">
        <v>8</v>
      </c>
      <c r="J43" s="80"/>
      <c r="K43" s="80">
        <f t="shared" si="4"/>
        <v>40</v>
      </c>
      <c r="L43" s="80">
        <v>0</v>
      </c>
      <c r="M43" s="80">
        <f t="shared" si="5"/>
        <v>40</v>
      </c>
    </row>
    <row r="44" spans="1:13" ht="16.5">
      <c r="A44" s="11">
        <v>15</v>
      </c>
      <c r="B44" s="12" t="s">
        <v>162</v>
      </c>
      <c r="C44" s="13" t="s">
        <v>153</v>
      </c>
      <c r="D44" s="15" t="s">
        <v>381</v>
      </c>
      <c r="E44" s="80" t="s">
        <v>381</v>
      </c>
      <c r="F44" s="80" t="s">
        <v>381</v>
      </c>
      <c r="G44" s="80" t="s">
        <v>381</v>
      </c>
      <c r="H44" s="80" t="s">
        <v>381</v>
      </c>
      <c r="I44" s="80" t="s">
        <v>381</v>
      </c>
      <c r="J44" s="80"/>
      <c r="K44" s="80">
        <f t="shared" si="4"/>
        <v>0</v>
      </c>
      <c r="L44" s="80">
        <v>0</v>
      </c>
      <c r="M44" s="80">
        <f t="shared" si="5"/>
        <v>0</v>
      </c>
    </row>
    <row r="45" spans="1:13" ht="16.5">
      <c r="A45" s="11">
        <v>9</v>
      </c>
      <c r="B45" s="12" t="s">
        <v>163</v>
      </c>
      <c r="C45" s="13" t="s">
        <v>153</v>
      </c>
      <c r="D45" s="15">
        <v>4</v>
      </c>
      <c r="E45" s="80">
        <v>6</v>
      </c>
      <c r="F45" s="80">
        <v>5</v>
      </c>
      <c r="G45" s="80">
        <v>6</v>
      </c>
      <c r="H45" s="80">
        <v>5</v>
      </c>
      <c r="I45" s="80">
        <v>7</v>
      </c>
      <c r="J45" s="80"/>
      <c r="K45" s="80">
        <f t="shared" si="4"/>
        <v>33</v>
      </c>
      <c r="L45" s="80">
        <v>0</v>
      </c>
      <c r="M45" s="80">
        <f t="shared" si="5"/>
        <v>33</v>
      </c>
    </row>
    <row r="46" spans="1:13" ht="16.5">
      <c r="A46" s="11">
        <v>408</v>
      </c>
      <c r="B46" s="12" t="s">
        <v>202</v>
      </c>
      <c r="C46" s="58" t="s">
        <v>201</v>
      </c>
      <c r="D46" s="15" t="s">
        <v>381</v>
      </c>
      <c r="E46" s="80" t="s">
        <v>381</v>
      </c>
      <c r="F46" s="80" t="s">
        <v>381</v>
      </c>
      <c r="G46" s="80" t="s">
        <v>381</v>
      </c>
      <c r="H46" s="80" t="s">
        <v>381</v>
      </c>
      <c r="I46" s="80" t="s">
        <v>381</v>
      </c>
      <c r="J46" s="80"/>
      <c r="K46" s="80">
        <f t="shared" si="4"/>
        <v>0</v>
      </c>
      <c r="L46" s="80">
        <v>0</v>
      </c>
      <c r="M46" s="80">
        <f t="shared" si="5"/>
        <v>0</v>
      </c>
    </row>
    <row r="47" spans="1:13" ht="16.5">
      <c r="A47" s="11">
        <v>217</v>
      </c>
      <c r="B47" s="12" t="s">
        <v>270</v>
      </c>
      <c r="C47" s="13" t="s">
        <v>266</v>
      </c>
      <c r="D47" s="15">
        <v>6</v>
      </c>
      <c r="E47" s="80">
        <v>5</v>
      </c>
      <c r="F47" s="80">
        <v>7</v>
      </c>
      <c r="G47" s="80">
        <v>8</v>
      </c>
      <c r="H47" s="80">
        <v>7</v>
      </c>
      <c r="I47" s="80">
        <v>6</v>
      </c>
      <c r="J47" s="80"/>
      <c r="K47" s="80">
        <f t="shared" si="4"/>
        <v>39</v>
      </c>
      <c r="L47" s="80">
        <v>0</v>
      </c>
      <c r="M47" s="80">
        <f t="shared" si="5"/>
        <v>39</v>
      </c>
    </row>
    <row r="48" spans="1:13" ht="16.5">
      <c r="A48" s="11">
        <v>48</v>
      </c>
      <c r="B48" s="12" t="s">
        <v>271</v>
      </c>
      <c r="C48" s="13" t="s">
        <v>266</v>
      </c>
      <c r="D48" s="15">
        <v>10</v>
      </c>
      <c r="E48" s="80">
        <v>10</v>
      </c>
      <c r="F48" s="80">
        <v>12</v>
      </c>
      <c r="G48" s="80">
        <v>11</v>
      </c>
      <c r="H48" s="80">
        <v>12</v>
      </c>
      <c r="I48" s="80">
        <v>10</v>
      </c>
      <c r="J48" s="80"/>
      <c r="K48" s="80">
        <f t="shared" si="4"/>
        <v>65</v>
      </c>
      <c r="L48" s="80">
        <v>0</v>
      </c>
      <c r="M48" s="80">
        <f t="shared" si="5"/>
        <v>65</v>
      </c>
    </row>
    <row r="49" spans="1:13" ht="16.5">
      <c r="A49" s="11">
        <v>213</v>
      </c>
      <c r="B49" s="12" t="s">
        <v>296</v>
      </c>
      <c r="C49" s="13" t="s">
        <v>295</v>
      </c>
      <c r="D49" s="15" t="s">
        <v>381</v>
      </c>
      <c r="E49" s="80" t="s">
        <v>381</v>
      </c>
      <c r="F49" s="80" t="s">
        <v>381</v>
      </c>
      <c r="G49" s="80" t="s">
        <v>381</v>
      </c>
      <c r="H49" s="80" t="s">
        <v>381</v>
      </c>
      <c r="I49" s="80" t="s">
        <v>381</v>
      </c>
      <c r="J49" s="80"/>
      <c r="K49" s="80">
        <f t="shared" si="4"/>
        <v>0</v>
      </c>
      <c r="L49" s="80">
        <v>0</v>
      </c>
      <c r="M49" s="80">
        <f t="shared" si="5"/>
        <v>0</v>
      </c>
    </row>
    <row r="50" spans="1:13" ht="16.5">
      <c r="A50" s="11">
        <v>99</v>
      </c>
      <c r="B50" s="12" t="s">
        <v>375</v>
      </c>
      <c r="C50" s="13" t="s">
        <v>376</v>
      </c>
      <c r="D50" s="15">
        <v>11</v>
      </c>
      <c r="E50" s="80">
        <v>9</v>
      </c>
      <c r="F50" s="80">
        <v>11</v>
      </c>
      <c r="G50" s="80">
        <v>9</v>
      </c>
      <c r="H50" s="80">
        <v>9</v>
      </c>
      <c r="I50" s="80">
        <v>12</v>
      </c>
      <c r="J50" s="80"/>
      <c r="K50" s="80">
        <f t="shared" si="4"/>
        <v>61</v>
      </c>
      <c r="L50" s="80">
        <v>0</v>
      </c>
      <c r="M50" s="80">
        <f t="shared" si="5"/>
        <v>61</v>
      </c>
    </row>
    <row r="51" spans="1:13" ht="15">
      <c r="A51" s="80"/>
      <c r="B51" s="90"/>
      <c r="C51" s="90"/>
      <c r="D51" s="80"/>
      <c r="E51" s="80"/>
      <c r="F51" s="80"/>
      <c r="G51" s="80"/>
      <c r="H51" s="80"/>
      <c r="I51" s="80"/>
      <c r="J51" s="80"/>
      <c r="K51" s="80">
        <f>SUM(D51:J51)</f>
        <v>0</v>
      </c>
      <c r="L51" s="80">
        <v>0</v>
      </c>
      <c r="M51" s="80">
        <f>SUM(K51-L51)</f>
        <v>0</v>
      </c>
    </row>
    <row r="53" spans="2:3" ht="18">
      <c r="B53" s="77" t="s">
        <v>449</v>
      </c>
      <c r="C53" s="77"/>
    </row>
    <row r="54" spans="2:3" ht="18">
      <c r="B54" s="77"/>
      <c r="C54" s="77"/>
    </row>
    <row r="55" spans="1:13" ht="15">
      <c r="A55" s="93" t="s">
        <v>426</v>
      </c>
      <c r="B55" s="79" t="s">
        <v>427</v>
      </c>
      <c r="C55" s="79" t="s">
        <v>428</v>
      </c>
      <c r="D55" s="80">
        <v>300</v>
      </c>
      <c r="E55" s="80">
        <v>2000</v>
      </c>
      <c r="F55" s="80">
        <v>500</v>
      </c>
      <c r="G55" s="92">
        <v>800</v>
      </c>
      <c r="H55" s="92" t="s">
        <v>459</v>
      </c>
      <c r="I55" s="80" t="s">
        <v>382</v>
      </c>
      <c r="J55" s="80" t="s">
        <v>382</v>
      </c>
      <c r="K55" s="80" t="s">
        <v>434</v>
      </c>
      <c r="L55" s="80" t="s">
        <v>444</v>
      </c>
      <c r="M55" s="80" t="s">
        <v>445</v>
      </c>
    </row>
    <row r="56" spans="1:13" ht="16.5">
      <c r="A56" s="65">
        <v>78</v>
      </c>
      <c r="B56" s="12" t="s">
        <v>365</v>
      </c>
      <c r="C56" s="13" t="s">
        <v>132</v>
      </c>
      <c r="D56" s="80">
        <v>2</v>
      </c>
      <c r="E56" s="80">
        <v>3</v>
      </c>
      <c r="F56" s="80">
        <v>3</v>
      </c>
      <c r="G56" s="15">
        <v>3</v>
      </c>
      <c r="H56" s="80">
        <v>3</v>
      </c>
      <c r="I56" s="80"/>
      <c r="J56" s="80"/>
      <c r="K56" s="80">
        <f>SUM(D56:J56)</f>
        <v>14</v>
      </c>
      <c r="L56" s="80">
        <v>2</v>
      </c>
      <c r="M56" s="80">
        <f>SUM(K56-L56)</f>
        <v>12</v>
      </c>
    </row>
    <row r="57" spans="1:13" ht="16.5">
      <c r="A57" s="65">
        <v>50</v>
      </c>
      <c r="B57" s="12" t="s">
        <v>103</v>
      </c>
      <c r="C57" s="13" t="s">
        <v>75</v>
      </c>
      <c r="D57" s="80">
        <v>1</v>
      </c>
      <c r="E57" s="80">
        <v>1</v>
      </c>
      <c r="F57" s="80" t="s">
        <v>381</v>
      </c>
      <c r="G57" s="15">
        <v>1</v>
      </c>
      <c r="H57" s="80">
        <v>1</v>
      </c>
      <c r="I57" s="80"/>
      <c r="J57" s="80"/>
      <c r="K57" s="80">
        <f>SUM(D57:J57)</f>
        <v>4</v>
      </c>
      <c r="L57" s="80">
        <v>1</v>
      </c>
      <c r="M57" s="80">
        <f>SUM(K57-L57)</f>
        <v>3</v>
      </c>
    </row>
    <row r="58" spans="1:13" ht="16.5">
      <c r="A58" s="65">
        <v>210</v>
      </c>
      <c r="B58" s="12" t="s">
        <v>384</v>
      </c>
      <c r="C58" s="13" t="s">
        <v>385</v>
      </c>
      <c r="D58" s="80">
        <v>3</v>
      </c>
      <c r="E58" s="80">
        <v>2</v>
      </c>
      <c r="F58" s="80">
        <v>2</v>
      </c>
      <c r="G58" s="15">
        <v>2</v>
      </c>
      <c r="H58" s="80">
        <v>2</v>
      </c>
      <c r="I58" s="80"/>
      <c r="J58" s="80"/>
      <c r="K58" s="80">
        <f>SUM(D58:J58)</f>
        <v>11</v>
      </c>
      <c r="L58" s="80">
        <v>2</v>
      </c>
      <c r="M58" s="80">
        <f>SUM(K58-L58)</f>
        <v>9</v>
      </c>
    </row>
    <row r="61" spans="2:3" ht="18">
      <c r="B61" s="77" t="s">
        <v>450</v>
      </c>
      <c r="C61" s="77"/>
    </row>
    <row r="62" spans="2:3" ht="18">
      <c r="B62" s="77"/>
      <c r="C62" s="77"/>
    </row>
    <row r="63" spans="1:13" ht="15">
      <c r="A63" s="79" t="s">
        <v>426</v>
      </c>
      <c r="B63" s="79" t="s">
        <v>427</v>
      </c>
      <c r="C63" s="79" t="s">
        <v>428</v>
      </c>
      <c r="D63" s="92">
        <v>300</v>
      </c>
      <c r="E63" s="80">
        <v>1000</v>
      </c>
      <c r="F63" s="80">
        <v>500</v>
      </c>
      <c r="G63" s="80">
        <v>800</v>
      </c>
      <c r="H63" s="92" t="s">
        <v>382</v>
      </c>
      <c r="I63" s="80" t="s">
        <v>382</v>
      </c>
      <c r="J63" s="80" t="s">
        <v>382</v>
      </c>
      <c r="K63" s="80" t="s">
        <v>434</v>
      </c>
      <c r="L63" s="80" t="s">
        <v>444</v>
      </c>
      <c r="M63" s="80" t="s">
        <v>445</v>
      </c>
    </row>
    <row r="64" spans="1:13" ht="16.5">
      <c r="A64" s="11">
        <v>184</v>
      </c>
      <c r="B64" s="12" t="s">
        <v>67</v>
      </c>
      <c r="C64" s="13" t="s">
        <v>64</v>
      </c>
      <c r="D64" s="80">
        <v>1.5</v>
      </c>
      <c r="E64" s="80">
        <v>7.5</v>
      </c>
      <c r="F64" s="80">
        <v>13</v>
      </c>
      <c r="G64" s="15">
        <v>3.5</v>
      </c>
      <c r="H64" s="80" t="s">
        <v>382</v>
      </c>
      <c r="I64" s="80"/>
      <c r="J64" s="80"/>
      <c r="K64" s="80">
        <f>SUM(D64:J64)</f>
        <v>25.5</v>
      </c>
      <c r="L64" s="80">
        <v>0</v>
      </c>
      <c r="M64" s="80">
        <f aca="true" t="shared" si="6" ref="M64:M82">SUM(K64-L64)</f>
        <v>25.5</v>
      </c>
    </row>
    <row r="65" spans="1:13" ht="16.5">
      <c r="A65" s="11">
        <v>90</v>
      </c>
      <c r="B65" s="12" t="s">
        <v>128</v>
      </c>
      <c r="C65" s="13" t="s">
        <v>121</v>
      </c>
      <c r="D65" s="80">
        <v>16</v>
      </c>
      <c r="E65" s="80">
        <v>12</v>
      </c>
      <c r="F65" s="80">
        <v>14</v>
      </c>
      <c r="G65" s="15">
        <v>12</v>
      </c>
      <c r="H65" s="80" t="s">
        <v>382</v>
      </c>
      <c r="I65" s="80"/>
      <c r="J65" s="80"/>
      <c r="K65" s="80">
        <f aca="true" t="shared" si="7" ref="K65:K81">SUM(D65:J65)</f>
        <v>54</v>
      </c>
      <c r="L65" s="80">
        <v>0</v>
      </c>
      <c r="M65" s="80">
        <f t="shared" si="6"/>
        <v>54</v>
      </c>
    </row>
    <row r="66" spans="1:13" ht="16.5">
      <c r="A66" s="11">
        <v>77</v>
      </c>
      <c r="B66" s="12" t="s">
        <v>136</v>
      </c>
      <c r="C66" s="13" t="s">
        <v>129</v>
      </c>
      <c r="D66" s="80">
        <v>12.5</v>
      </c>
      <c r="E66" s="80">
        <v>11</v>
      </c>
      <c r="F66" s="80">
        <v>2.5</v>
      </c>
      <c r="G66" s="15" t="s">
        <v>381</v>
      </c>
      <c r="H66" s="80" t="s">
        <v>382</v>
      </c>
      <c r="I66" s="80"/>
      <c r="J66" s="80"/>
      <c r="K66" s="80">
        <f t="shared" si="7"/>
        <v>26</v>
      </c>
      <c r="L66" s="80">
        <v>0</v>
      </c>
      <c r="M66" s="80">
        <f t="shared" si="6"/>
        <v>26</v>
      </c>
    </row>
    <row r="67" spans="1:13" ht="16.5">
      <c r="A67" s="11">
        <v>98</v>
      </c>
      <c r="B67" s="12" t="s">
        <v>137</v>
      </c>
      <c r="C67" s="13" t="s">
        <v>129</v>
      </c>
      <c r="D67" s="80">
        <v>12.5</v>
      </c>
      <c r="E67" s="80">
        <v>17</v>
      </c>
      <c r="F67" s="80">
        <v>16</v>
      </c>
      <c r="G67" s="15">
        <v>16</v>
      </c>
      <c r="H67" s="80" t="s">
        <v>382</v>
      </c>
      <c r="I67" s="80"/>
      <c r="J67" s="80"/>
      <c r="K67" s="80">
        <f t="shared" si="7"/>
        <v>61.5</v>
      </c>
      <c r="L67" s="80">
        <v>0</v>
      </c>
      <c r="M67" s="80">
        <f t="shared" si="6"/>
        <v>61.5</v>
      </c>
    </row>
    <row r="68" spans="1:13" ht="16.5">
      <c r="A68" s="11">
        <v>235</v>
      </c>
      <c r="B68" s="12" t="s">
        <v>189</v>
      </c>
      <c r="C68" s="13" t="s">
        <v>180</v>
      </c>
      <c r="D68" s="80">
        <v>4.5</v>
      </c>
      <c r="E68" s="80" t="s">
        <v>381</v>
      </c>
      <c r="F68" s="80" t="s">
        <v>381</v>
      </c>
      <c r="G68" s="15" t="s">
        <v>381</v>
      </c>
      <c r="H68" s="80"/>
      <c r="I68" s="80"/>
      <c r="J68" s="80"/>
      <c r="K68" s="80">
        <f t="shared" si="7"/>
        <v>4.5</v>
      </c>
      <c r="L68" s="80">
        <v>0</v>
      </c>
      <c r="M68" s="80">
        <f t="shared" si="6"/>
        <v>4.5</v>
      </c>
    </row>
    <row r="69" spans="1:13" ht="16.5">
      <c r="A69" s="11">
        <v>99</v>
      </c>
      <c r="B69" s="12" t="s">
        <v>230</v>
      </c>
      <c r="C69" s="13" t="s">
        <v>214</v>
      </c>
      <c r="D69" s="80">
        <v>8.5</v>
      </c>
      <c r="E69" s="80">
        <v>16</v>
      </c>
      <c r="F69" s="80">
        <v>15</v>
      </c>
      <c r="G69" s="15">
        <v>15</v>
      </c>
      <c r="H69" s="80"/>
      <c r="I69" s="80"/>
      <c r="J69" s="80"/>
      <c r="K69" s="80">
        <f t="shared" si="7"/>
        <v>54.5</v>
      </c>
      <c r="L69" s="80">
        <v>0</v>
      </c>
      <c r="M69" s="80">
        <f t="shared" si="6"/>
        <v>54.5</v>
      </c>
    </row>
    <row r="70" spans="1:13" ht="16.5">
      <c r="A70" s="11">
        <v>78</v>
      </c>
      <c r="B70" s="12" t="s">
        <v>253</v>
      </c>
      <c r="C70" s="13" t="s">
        <v>246</v>
      </c>
      <c r="D70" s="80">
        <v>12.5</v>
      </c>
      <c r="E70" s="80">
        <v>15</v>
      </c>
      <c r="F70" s="80">
        <v>11</v>
      </c>
      <c r="G70" s="15">
        <v>14</v>
      </c>
      <c r="H70" s="80"/>
      <c r="I70" s="80"/>
      <c r="J70" s="80"/>
      <c r="K70" s="80">
        <f t="shared" si="7"/>
        <v>52.5</v>
      </c>
      <c r="L70" s="80">
        <v>0</v>
      </c>
      <c r="M70" s="80">
        <f t="shared" si="6"/>
        <v>52.5</v>
      </c>
    </row>
    <row r="71" spans="1:13" ht="16.5">
      <c r="A71" s="11">
        <v>79</v>
      </c>
      <c r="B71" s="12" t="s">
        <v>254</v>
      </c>
      <c r="C71" s="13" t="s">
        <v>246</v>
      </c>
      <c r="D71" s="80">
        <v>15</v>
      </c>
      <c r="E71" s="80">
        <v>13</v>
      </c>
      <c r="F71" s="80">
        <v>11</v>
      </c>
      <c r="G71" s="15">
        <v>17</v>
      </c>
      <c r="H71" s="80"/>
      <c r="I71" s="80"/>
      <c r="J71" s="80"/>
      <c r="K71" s="80">
        <f t="shared" si="7"/>
        <v>56</v>
      </c>
      <c r="L71" s="80">
        <v>0</v>
      </c>
      <c r="M71" s="80">
        <f t="shared" si="6"/>
        <v>56</v>
      </c>
    </row>
    <row r="72" spans="1:13" ht="16.5">
      <c r="A72" s="11">
        <v>86</v>
      </c>
      <c r="B72" s="12" t="s">
        <v>256</v>
      </c>
      <c r="C72" s="13" t="s">
        <v>257</v>
      </c>
      <c r="D72" s="80">
        <v>1.5</v>
      </c>
      <c r="E72" s="80">
        <v>7.5</v>
      </c>
      <c r="F72" s="80">
        <v>8</v>
      </c>
      <c r="G72" s="15">
        <v>9</v>
      </c>
      <c r="H72" s="80"/>
      <c r="I72" s="80"/>
      <c r="J72" s="80"/>
      <c r="K72" s="80">
        <f t="shared" si="7"/>
        <v>26</v>
      </c>
      <c r="L72" s="80">
        <v>0</v>
      </c>
      <c r="M72" s="80">
        <f t="shared" si="6"/>
        <v>26</v>
      </c>
    </row>
    <row r="73" spans="1:13" ht="16.5">
      <c r="A73" s="65">
        <v>97</v>
      </c>
      <c r="B73" s="12" t="s">
        <v>258</v>
      </c>
      <c r="C73" s="13" t="s">
        <v>257</v>
      </c>
      <c r="D73" s="80">
        <v>8.5</v>
      </c>
      <c r="E73" s="80">
        <v>9.5</v>
      </c>
      <c r="F73" s="80">
        <v>11</v>
      </c>
      <c r="G73" s="15">
        <v>7.5</v>
      </c>
      <c r="H73" s="80"/>
      <c r="I73" s="80"/>
      <c r="J73" s="80"/>
      <c r="K73" s="80">
        <f t="shared" si="7"/>
        <v>36.5</v>
      </c>
      <c r="L73" s="80">
        <v>0</v>
      </c>
      <c r="M73" s="80">
        <f t="shared" si="6"/>
        <v>36.5</v>
      </c>
    </row>
    <row r="74" spans="1:13" ht="16.5">
      <c r="A74" s="11">
        <v>218</v>
      </c>
      <c r="B74" s="12" t="s">
        <v>272</v>
      </c>
      <c r="C74" s="23" t="s">
        <v>266</v>
      </c>
      <c r="D74" s="80">
        <v>4.5</v>
      </c>
      <c r="E74" s="80">
        <v>3.5</v>
      </c>
      <c r="F74" s="80">
        <v>5</v>
      </c>
      <c r="G74" s="15">
        <v>5.5</v>
      </c>
      <c r="H74" s="80"/>
      <c r="I74" s="80"/>
      <c r="J74" s="80"/>
      <c r="K74" s="80">
        <f t="shared" si="7"/>
        <v>18.5</v>
      </c>
      <c r="L74" s="80">
        <v>0</v>
      </c>
      <c r="M74" s="80">
        <f t="shared" si="6"/>
        <v>18.5</v>
      </c>
    </row>
    <row r="75" spans="1:13" ht="16.5">
      <c r="A75" s="11">
        <v>38</v>
      </c>
      <c r="B75" s="12" t="s">
        <v>291</v>
      </c>
      <c r="C75" s="23" t="s">
        <v>280</v>
      </c>
      <c r="D75" s="80">
        <v>12.5</v>
      </c>
      <c r="E75" s="80">
        <v>9.5</v>
      </c>
      <c r="F75" s="80">
        <v>8</v>
      </c>
      <c r="G75" s="15">
        <v>11</v>
      </c>
      <c r="H75" s="80"/>
      <c r="I75" s="80"/>
      <c r="J75" s="80"/>
      <c r="K75" s="80">
        <f t="shared" si="7"/>
        <v>41</v>
      </c>
      <c r="L75" s="80">
        <v>0</v>
      </c>
      <c r="M75" s="80">
        <f t="shared" si="6"/>
        <v>41</v>
      </c>
    </row>
    <row r="76" spans="1:13" ht="16.5">
      <c r="A76" s="11">
        <v>37</v>
      </c>
      <c r="B76" s="12" t="s">
        <v>292</v>
      </c>
      <c r="C76" s="23" t="s">
        <v>280</v>
      </c>
      <c r="D76" s="80">
        <v>8.5</v>
      </c>
      <c r="E76" s="80">
        <v>3.5</v>
      </c>
      <c r="F76" s="80">
        <v>8</v>
      </c>
      <c r="G76" s="15">
        <v>7.5</v>
      </c>
      <c r="H76" s="80"/>
      <c r="I76" s="80"/>
      <c r="J76" s="80"/>
      <c r="K76" s="80">
        <f t="shared" si="7"/>
        <v>27.5</v>
      </c>
      <c r="L76" s="80">
        <v>0</v>
      </c>
      <c r="M76" s="80">
        <f t="shared" si="6"/>
        <v>27.5</v>
      </c>
    </row>
    <row r="77" spans="1:13" ht="16.5">
      <c r="A77" s="11">
        <v>50</v>
      </c>
      <c r="B77" s="12" t="s">
        <v>293</v>
      </c>
      <c r="C77" s="23" t="s">
        <v>280</v>
      </c>
      <c r="D77" s="80">
        <v>4.5</v>
      </c>
      <c r="E77" s="80" t="s">
        <v>381</v>
      </c>
      <c r="F77" s="80">
        <v>2.5</v>
      </c>
      <c r="G77" s="15">
        <v>3.5</v>
      </c>
      <c r="H77" s="80"/>
      <c r="I77" s="80"/>
      <c r="J77" s="80"/>
      <c r="K77" s="80">
        <f t="shared" si="7"/>
        <v>10.5</v>
      </c>
      <c r="L77" s="80">
        <v>0</v>
      </c>
      <c r="M77" s="80">
        <f t="shared" si="6"/>
        <v>10.5</v>
      </c>
    </row>
    <row r="78" spans="1:13" ht="16.5">
      <c r="A78" s="11">
        <v>39</v>
      </c>
      <c r="B78" s="12" t="s">
        <v>294</v>
      </c>
      <c r="C78" s="23" t="s">
        <v>280</v>
      </c>
      <c r="D78" s="80">
        <v>4.5</v>
      </c>
      <c r="E78" s="80">
        <v>5.5</v>
      </c>
      <c r="F78" s="80">
        <v>5</v>
      </c>
      <c r="G78" s="15">
        <v>5.5</v>
      </c>
      <c r="H78" s="80"/>
      <c r="I78" s="80"/>
      <c r="J78" s="80"/>
      <c r="K78" s="80">
        <f t="shared" si="7"/>
        <v>20.5</v>
      </c>
      <c r="L78" s="80">
        <v>0</v>
      </c>
      <c r="M78" s="80">
        <f t="shared" si="6"/>
        <v>20.5</v>
      </c>
    </row>
    <row r="79" spans="1:13" ht="16.5">
      <c r="A79" s="11">
        <v>131</v>
      </c>
      <c r="B79" s="12" t="s">
        <v>304</v>
      </c>
      <c r="C79" s="23" t="s">
        <v>298</v>
      </c>
      <c r="D79" s="80">
        <v>8.5</v>
      </c>
      <c r="E79" s="80">
        <v>5.5</v>
      </c>
      <c r="F79" s="80">
        <v>5</v>
      </c>
      <c r="G79" s="15">
        <v>10</v>
      </c>
      <c r="H79" s="80" t="s">
        <v>382</v>
      </c>
      <c r="I79" s="80"/>
      <c r="J79" s="80"/>
      <c r="K79" s="80">
        <f t="shared" si="7"/>
        <v>29</v>
      </c>
      <c r="L79" s="80">
        <v>0</v>
      </c>
      <c r="M79" s="80">
        <f t="shared" si="6"/>
        <v>29</v>
      </c>
    </row>
    <row r="80" spans="1:13" ht="16.5">
      <c r="A80" s="11">
        <v>95</v>
      </c>
      <c r="B80" s="12" t="s">
        <v>377</v>
      </c>
      <c r="C80" s="23" t="s">
        <v>370</v>
      </c>
      <c r="D80" s="80">
        <v>18</v>
      </c>
      <c r="E80" s="80">
        <v>18</v>
      </c>
      <c r="F80" s="80">
        <v>18</v>
      </c>
      <c r="G80" s="15">
        <v>18</v>
      </c>
      <c r="H80" s="80" t="s">
        <v>382</v>
      </c>
      <c r="I80" s="80"/>
      <c r="J80" s="80"/>
      <c r="K80" s="80">
        <f t="shared" si="7"/>
        <v>72</v>
      </c>
      <c r="L80" s="80">
        <v>0</v>
      </c>
      <c r="M80" s="80">
        <f t="shared" si="6"/>
        <v>72</v>
      </c>
    </row>
    <row r="81" spans="1:13" ht="16.5">
      <c r="A81" s="11">
        <v>75</v>
      </c>
      <c r="B81" s="12" t="s">
        <v>243</v>
      </c>
      <c r="C81" s="13" t="s">
        <v>232</v>
      </c>
      <c r="D81" s="80">
        <v>17</v>
      </c>
      <c r="E81" s="80">
        <v>14</v>
      </c>
      <c r="F81" s="80">
        <v>17</v>
      </c>
      <c r="G81" s="15">
        <v>13</v>
      </c>
      <c r="H81" s="80"/>
      <c r="I81" s="80"/>
      <c r="J81" s="80"/>
      <c r="K81" s="80">
        <f t="shared" si="7"/>
        <v>61</v>
      </c>
      <c r="L81" s="80">
        <v>0</v>
      </c>
      <c r="M81" s="80">
        <f t="shared" si="6"/>
        <v>61</v>
      </c>
    </row>
    <row r="82" spans="1:13" ht="15">
      <c r="A82" s="80"/>
      <c r="B82" s="78"/>
      <c r="C82" s="78"/>
      <c r="D82" s="80"/>
      <c r="E82" s="80"/>
      <c r="F82" s="80"/>
      <c r="G82" s="80"/>
      <c r="H82" s="80"/>
      <c r="I82" s="80"/>
      <c r="J82" s="80"/>
      <c r="K82" s="80">
        <f>SUM(D82:J82)</f>
        <v>0</v>
      </c>
      <c r="L82" s="80">
        <v>0</v>
      </c>
      <c r="M82" s="80">
        <f t="shared" si="6"/>
        <v>0</v>
      </c>
    </row>
    <row r="84" spans="2:3" ht="18">
      <c r="B84" s="77" t="s">
        <v>451</v>
      </c>
      <c r="C84" s="77"/>
    </row>
    <row r="85" spans="2:3" ht="18">
      <c r="B85" s="77"/>
      <c r="C85" s="77"/>
    </row>
    <row r="86" spans="1:13" ht="15">
      <c r="A86" s="79" t="s">
        <v>426</v>
      </c>
      <c r="B86" s="79" t="s">
        <v>427</v>
      </c>
      <c r="C86" s="79" t="s">
        <v>428</v>
      </c>
      <c r="D86" s="92">
        <v>3000</v>
      </c>
      <c r="E86" s="80">
        <v>1000</v>
      </c>
      <c r="F86" s="80">
        <v>500</v>
      </c>
      <c r="G86" s="80">
        <v>600</v>
      </c>
      <c r="H86" s="92" t="s">
        <v>382</v>
      </c>
      <c r="I86" s="80" t="s">
        <v>382</v>
      </c>
      <c r="J86" s="80" t="s">
        <v>382</v>
      </c>
      <c r="K86" s="80" t="s">
        <v>434</v>
      </c>
      <c r="L86" s="80" t="s">
        <v>444</v>
      </c>
      <c r="M86" s="80" t="s">
        <v>445</v>
      </c>
    </row>
    <row r="87" spans="1:13" ht="16.5">
      <c r="A87" s="11">
        <v>79</v>
      </c>
      <c r="B87" s="12" t="s">
        <v>139</v>
      </c>
      <c r="C87" s="13" t="s">
        <v>132</v>
      </c>
      <c r="D87" s="15">
        <v>3</v>
      </c>
      <c r="E87" s="80">
        <v>3</v>
      </c>
      <c r="F87" s="80">
        <v>4</v>
      </c>
      <c r="G87" s="80">
        <v>4</v>
      </c>
      <c r="H87" s="80"/>
      <c r="I87" s="80"/>
      <c r="J87" s="80"/>
      <c r="K87" s="80">
        <f>SUM(D87:J87)</f>
        <v>14</v>
      </c>
      <c r="L87" s="80">
        <v>0</v>
      </c>
      <c r="M87" s="80">
        <f>SUM(K87-L87)</f>
        <v>14</v>
      </c>
    </row>
    <row r="88" spans="1:13" ht="16.5">
      <c r="A88" s="11">
        <v>85</v>
      </c>
      <c r="B88" s="12" t="s">
        <v>252</v>
      </c>
      <c r="C88" s="13" t="s">
        <v>246</v>
      </c>
      <c r="D88" s="15">
        <v>5</v>
      </c>
      <c r="E88" s="80">
        <v>5</v>
      </c>
      <c r="F88" s="80">
        <v>5</v>
      </c>
      <c r="G88" s="80">
        <v>5</v>
      </c>
      <c r="H88" s="80"/>
      <c r="I88" s="80"/>
      <c r="J88" s="80"/>
      <c r="K88" s="80">
        <f>SUM(D88:J88)</f>
        <v>20</v>
      </c>
      <c r="L88" s="80">
        <v>0</v>
      </c>
      <c r="M88" s="80">
        <f>SUM(K88-L88)</f>
        <v>20</v>
      </c>
    </row>
    <row r="89" spans="1:13" ht="16.5">
      <c r="A89" s="11">
        <v>42</v>
      </c>
      <c r="B89" s="12" t="s">
        <v>273</v>
      </c>
      <c r="C89" s="13" t="s">
        <v>266</v>
      </c>
      <c r="D89" s="15">
        <v>4</v>
      </c>
      <c r="E89" s="80">
        <v>4</v>
      </c>
      <c r="F89" s="80">
        <v>3</v>
      </c>
      <c r="G89" s="80">
        <v>3</v>
      </c>
      <c r="H89" s="80"/>
      <c r="I89" s="80"/>
      <c r="J89" s="80"/>
      <c r="K89" s="80">
        <f>SUM(D89:J89)</f>
        <v>14</v>
      </c>
      <c r="L89" s="80">
        <v>0</v>
      </c>
      <c r="M89" s="80">
        <f>SUM(K89-L89)</f>
        <v>14</v>
      </c>
    </row>
    <row r="90" spans="1:13" ht="16.5">
      <c r="A90" s="11">
        <v>36</v>
      </c>
      <c r="B90" s="12" t="s">
        <v>289</v>
      </c>
      <c r="C90" s="13" t="s">
        <v>280</v>
      </c>
      <c r="D90" s="15">
        <v>1</v>
      </c>
      <c r="E90" s="80">
        <v>2</v>
      </c>
      <c r="F90" s="80">
        <v>1</v>
      </c>
      <c r="G90" s="80">
        <v>1</v>
      </c>
      <c r="H90" s="80"/>
      <c r="I90" s="80"/>
      <c r="J90" s="80"/>
      <c r="K90" s="80">
        <f>SUM(D90:J90)</f>
        <v>5</v>
      </c>
      <c r="L90" s="80">
        <v>0</v>
      </c>
      <c r="M90" s="80">
        <f>SUM(K90-L90)</f>
        <v>5</v>
      </c>
    </row>
    <row r="91" spans="1:13" ht="16.5">
      <c r="A91" s="11">
        <v>37</v>
      </c>
      <c r="B91" s="12" t="s">
        <v>290</v>
      </c>
      <c r="C91" s="13" t="s">
        <v>280</v>
      </c>
      <c r="D91" s="15">
        <v>2</v>
      </c>
      <c r="E91" s="80">
        <v>1</v>
      </c>
      <c r="F91" s="80">
        <v>2</v>
      </c>
      <c r="G91" s="80">
        <v>2</v>
      </c>
      <c r="H91" s="80"/>
      <c r="I91" s="80"/>
      <c r="J91" s="80"/>
      <c r="K91" s="80">
        <f>SUM(D91:J91)</f>
        <v>7</v>
      </c>
      <c r="L91" s="80">
        <v>0</v>
      </c>
      <c r="M91" s="80">
        <f>SUM(K91-L91)</f>
        <v>7</v>
      </c>
    </row>
    <row r="93" spans="2:3" ht="18">
      <c r="B93" s="77" t="s">
        <v>452</v>
      </c>
      <c r="C93" s="77"/>
    </row>
    <row r="94" spans="2:3" ht="18">
      <c r="B94" s="77"/>
      <c r="C94" s="77"/>
    </row>
    <row r="95" spans="1:13" ht="15">
      <c r="A95" s="79" t="s">
        <v>426</v>
      </c>
      <c r="B95" s="79" t="s">
        <v>427</v>
      </c>
      <c r="C95" s="79" t="s">
        <v>428</v>
      </c>
      <c r="D95" s="92">
        <v>300</v>
      </c>
      <c r="E95" s="80">
        <v>600</v>
      </c>
      <c r="F95" s="80">
        <v>400</v>
      </c>
      <c r="G95" s="80">
        <v>600</v>
      </c>
      <c r="H95" s="92" t="s">
        <v>382</v>
      </c>
      <c r="I95" s="80" t="s">
        <v>382</v>
      </c>
      <c r="J95" s="80" t="s">
        <v>382</v>
      </c>
      <c r="K95" s="80" t="s">
        <v>434</v>
      </c>
      <c r="L95" s="80" t="s">
        <v>444</v>
      </c>
      <c r="M95" s="80" t="s">
        <v>445</v>
      </c>
    </row>
    <row r="96" spans="1:13" ht="16.5">
      <c r="A96" s="11">
        <v>181</v>
      </c>
      <c r="B96" s="12" t="s">
        <v>65</v>
      </c>
      <c r="C96" s="13" t="s">
        <v>64</v>
      </c>
      <c r="D96" s="80">
        <v>3</v>
      </c>
      <c r="E96" s="80">
        <v>7.5</v>
      </c>
      <c r="F96" s="80">
        <v>11.5</v>
      </c>
      <c r="G96" s="15">
        <v>12</v>
      </c>
      <c r="H96" s="80"/>
      <c r="I96" s="80"/>
      <c r="J96" s="80"/>
      <c r="K96" s="80">
        <f aca="true" t="shared" si="8" ref="K96:K111">SUM(D96:J96)</f>
        <v>34</v>
      </c>
      <c r="L96" s="80">
        <v>0</v>
      </c>
      <c r="M96" s="80">
        <f aca="true" t="shared" si="9" ref="M96:M111">SUM(K96-L96)</f>
        <v>34</v>
      </c>
    </row>
    <row r="97" spans="1:13" ht="16.5">
      <c r="A97" s="11">
        <v>78</v>
      </c>
      <c r="B97" s="12" t="s">
        <v>109</v>
      </c>
      <c r="C97" s="13" t="s">
        <v>108</v>
      </c>
      <c r="D97" s="80">
        <v>13</v>
      </c>
      <c r="E97" s="80">
        <v>10</v>
      </c>
      <c r="F97" s="80">
        <v>11.5</v>
      </c>
      <c r="G97" s="15">
        <v>11</v>
      </c>
      <c r="H97" s="80"/>
      <c r="I97" s="80"/>
      <c r="J97" s="80"/>
      <c r="K97" s="80">
        <f t="shared" si="8"/>
        <v>45.5</v>
      </c>
      <c r="L97" s="80">
        <v>0</v>
      </c>
      <c r="M97" s="80">
        <f t="shared" si="9"/>
        <v>45.5</v>
      </c>
    </row>
    <row r="98" spans="1:13" ht="16.5">
      <c r="A98" s="11">
        <v>102</v>
      </c>
      <c r="B98" s="12" t="s">
        <v>110</v>
      </c>
      <c r="C98" s="13" t="s">
        <v>108</v>
      </c>
      <c r="D98" s="80">
        <v>0</v>
      </c>
      <c r="E98" s="80">
        <v>7.5</v>
      </c>
      <c r="F98" s="80">
        <v>6.5</v>
      </c>
      <c r="G98" s="15">
        <v>10</v>
      </c>
      <c r="H98" s="80"/>
      <c r="I98" s="80"/>
      <c r="J98" s="80"/>
      <c r="K98" s="80">
        <f t="shared" si="8"/>
        <v>24</v>
      </c>
      <c r="L98" s="80">
        <v>0</v>
      </c>
      <c r="M98" s="80">
        <f t="shared" si="9"/>
        <v>24</v>
      </c>
    </row>
    <row r="99" spans="1:13" ht="16.5">
      <c r="A99" s="11">
        <v>96</v>
      </c>
      <c r="B99" s="12" t="s">
        <v>111</v>
      </c>
      <c r="C99" s="13" t="s">
        <v>108</v>
      </c>
      <c r="D99" s="80">
        <v>14</v>
      </c>
      <c r="E99" s="80">
        <v>14</v>
      </c>
      <c r="F99" s="80">
        <v>14</v>
      </c>
      <c r="G99" s="15">
        <v>14</v>
      </c>
      <c r="H99" s="80"/>
      <c r="I99" s="80"/>
      <c r="J99" s="80"/>
      <c r="K99" s="80">
        <f t="shared" si="8"/>
        <v>56</v>
      </c>
      <c r="L99" s="80">
        <v>0</v>
      </c>
      <c r="M99" s="80">
        <f t="shared" si="9"/>
        <v>56</v>
      </c>
    </row>
    <row r="100" spans="1:13" ht="16.5">
      <c r="A100" s="11">
        <v>89</v>
      </c>
      <c r="B100" s="12" t="s">
        <v>127</v>
      </c>
      <c r="C100" s="13" t="s">
        <v>121</v>
      </c>
      <c r="D100" s="80">
        <v>16</v>
      </c>
      <c r="E100" s="80">
        <v>16</v>
      </c>
      <c r="F100" s="80">
        <v>15</v>
      </c>
      <c r="G100" s="15">
        <v>16</v>
      </c>
      <c r="H100" s="80"/>
      <c r="I100" s="80"/>
      <c r="J100" s="80"/>
      <c r="K100" s="80">
        <f t="shared" si="8"/>
        <v>63</v>
      </c>
      <c r="L100" s="80">
        <v>0</v>
      </c>
      <c r="M100" s="80">
        <f t="shared" si="9"/>
        <v>63</v>
      </c>
    </row>
    <row r="101" spans="1:13" ht="16.5">
      <c r="A101" s="11">
        <v>87</v>
      </c>
      <c r="B101" s="12" t="s">
        <v>135</v>
      </c>
      <c r="C101" s="13" t="s">
        <v>129</v>
      </c>
      <c r="D101" s="80">
        <v>6.5</v>
      </c>
      <c r="E101" s="80">
        <v>4</v>
      </c>
      <c r="F101" s="80">
        <v>6.5</v>
      </c>
      <c r="G101" s="15">
        <v>6.5</v>
      </c>
      <c r="H101" s="80"/>
      <c r="I101" s="80"/>
      <c r="J101" s="80"/>
      <c r="K101" s="80">
        <f t="shared" si="8"/>
        <v>23.5</v>
      </c>
      <c r="L101" s="80">
        <v>0</v>
      </c>
      <c r="M101" s="80">
        <f t="shared" si="9"/>
        <v>23.5</v>
      </c>
    </row>
    <row r="102" spans="1:13" ht="16.5">
      <c r="A102" s="11">
        <v>2</v>
      </c>
      <c r="B102" s="12" t="s">
        <v>160</v>
      </c>
      <c r="C102" s="13" t="s">
        <v>153</v>
      </c>
      <c r="D102" s="80">
        <v>15</v>
      </c>
      <c r="E102" s="80">
        <v>15</v>
      </c>
      <c r="F102" s="80">
        <v>6.5</v>
      </c>
      <c r="G102" s="15">
        <v>15</v>
      </c>
      <c r="H102" s="80"/>
      <c r="I102" s="80"/>
      <c r="J102" s="80"/>
      <c r="K102" s="80">
        <f t="shared" si="8"/>
        <v>51.5</v>
      </c>
      <c r="L102" s="80">
        <v>0</v>
      </c>
      <c r="M102" s="80">
        <f t="shared" si="9"/>
        <v>51.5</v>
      </c>
    </row>
    <row r="103" spans="1:13" ht="16.5">
      <c r="A103" s="11">
        <v>94</v>
      </c>
      <c r="B103" s="12" t="s">
        <v>213</v>
      </c>
      <c r="C103" s="13" t="s">
        <v>214</v>
      </c>
      <c r="D103" s="80">
        <v>6.5</v>
      </c>
      <c r="E103" s="80">
        <v>9</v>
      </c>
      <c r="F103" s="80">
        <v>16</v>
      </c>
      <c r="G103" s="15">
        <v>9</v>
      </c>
      <c r="H103" s="80"/>
      <c r="I103" s="80"/>
      <c r="J103" s="80"/>
      <c r="K103" s="80">
        <f t="shared" si="8"/>
        <v>40.5</v>
      </c>
      <c r="L103" s="80">
        <v>0</v>
      </c>
      <c r="M103" s="80">
        <f t="shared" si="9"/>
        <v>40.5</v>
      </c>
    </row>
    <row r="104" spans="1:13" ht="16.5">
      <c r="A104" s="11">
        <v>100</v>
      </c>
      <c r="B104" s="12" t="s">
        <v>227</v>
      </c>
      <c r="C104" s="13" t="s">
        <v>214</v>
      </c>
      <c r="D104" s="80">
        <v>6.5</v>
      </c>
      <c r="E104" s="80">
        <v>7.5</v>
      </c>
      <c r="F104" s="80">
        <v>2.5</v>
      </c>
      <c r="G104" s="15">
        <v>6.5</v>
      </c>
      <c r="H104" s="80"/>
      <c r="I104" s="80"/>
      <c r="J104" s="80"/>
      <c r="K104" s="80">
        <f t="shared" si="8"/>
        <v>23</v>
      </c>
      <c r="L104" s="80">
        <v>0</v>
      </c>
      <c r="M104" s="80">
        <f t="shared" si="9"/>
        <v>23</v>
      </c>
    </row>
    <row r="105" spans="1:13" ht="16.5">
      <c r="A105" s="11">
        <v>90</v>
      </c>
      <c r="B105" s="12" t="s">
        <v>228</v>
      </c>
      <c r="C105" s="13" t="s">
        <v>214</v>
      </c>
      <c r="D105" s="80">
        <v>10.5</v>
      </c>
      <c r="E105" s="80">
        <v>13</v>
      </c>
      <c r="F105" s="80">
        <v>9.5</v>
      </c>
      <c r="G105" s="15">
        <v>6.5</v>
      </c>
      <c r="H105" s="80"/>
      <c r="I105" s="80"/>
      <c r="J105" s="80"/>
      <c r="K105" s="80">
        <f t="shared" si="8"/>
        <v>39.5</v>
      </c>
      <c r="L105" s="80">
        <v>0</v>
      </c>
      <c r="M105" s="80">
        <f t="shared" si="9"/>
        <v>39.5</v>
      </c>
    </row>
    <row r="106" spans="1:13" ht="16.5">
      <c r="A106" s="11">
        <v>84</v>
      </c>
      <c r="B106" s="12" t="s">
        <v>229</v>
      </c>
      <c r="C106" s="13" t="s">
        <v>214</v>
      </c>
      <c r="D106" s="80">
        <v>10.5</v>
      </c>
      <c r="E106" s="80">
        <v>7.5</v>
      </c>
      <c r="F106" s="80" t="s">
        <v>381</v>
      </c>
      <c r="G106" s="15">
        <v>6.5</v>
      </c>
      <c r="H106" s="80"/>
      <c r="I106" s="80"/>
      <c r="J106" s="80"/>
      <c r="K106" s="80">
        <f t="shared" si="8"/>
        <v>24.5</v>
      </c>
      <c r="L106" s="80">
        <v>0</v>
      </c>
      <c r="M106" s="80">
        <f t="shared" si="9"/>
        <v>24.5</v>
      </c>
    </row>
    <row r="107" spans="1:13" ht="16.5">
      <c r="A107" s="11">
        <v>80</v>
      </c>
      <c r="B107" s="12" t="s">
        <v>259</v>
      </c>
      <c r="C107" s="23" t="s">
        <v>257</v>
      </c>
      <c r="D107" s="80">
        <v>10.5</v>
      </c>
      <c r="E107" s="80">
        <v>12</v>
      </c>
      <c r="F107" s="80">
        <v>9.5</v>
      </c>
      <c r="G107" s="15">
        <v>13</v>
      </c>
      <c r="H107" s="80"/>
      <c r="I107" s="80"/>
      <c r="J107" s="80"/>
      <c r="K107" s="80">
        <f t="shared" si="8"/>
        <v>45</v>
      </c>
      <c r="L107" s="80">
        <v>0</v>
      </c>
      <c r="M107" s="80">
        <f t="shared" si="9"/>
        <v>45</v>
      </c>
    </row>
    <row r="108" spans="1:13" ht="16.5">
      <c r="A108" s="11">
        <v>79</v>
      </c>
      <c r="B108" s="12" t="s">
        <v>260</v>
      </c>
      <c r="C108" s="23" t="s">
        <v>257</v>
      </c>
      <c r="D108" s="80">
        <v>6.5</v>
      </c>
      <c r="E108" s="80">
        <v>4</v>
      </c>
      <c r="F108" s="80">
        <v>2.5</v>
      </c>
      <c r="G108" s="15">
        <v>2.5</v>
      </c>
      <c r="H108" s="80"/>
      <c r="I108" s="80"/>
      <c r="J108" s="80"/>
      <c r="K108" s="80">
        <f t="shared" si="8"/>
        <v>15.5</v>
      </c>
      <c r="L108" s="80">
        <v>0</v>
      </c>
      <c r="M108" s="80">
        <f t="shared" si="9"/>
        <v>15.5</v>
      </c>
    </row>
    <row r="109" spans="1:13" ht="16.5">
      <c r="A109" s="11">
        <v>49</v>
      </c>
      <c r="B109" s="12" t="s">
        <v>287</v>
      </c>
      <c r="C109" s="24" t="s">
        <v>280</v>
      </c>
      <c r="D109" s="80">
        <v>3</v>
      </c>
      <c r="E109" s="80">
        <v>1</v>
      </c>
      <c r="F109" s="80">
        <v>2.5</v>
      </c>
      <c r="G109" s="15">
        <v>2.5</v>
      </c>
      <c r="H109" s="80"/>
      <c r="I109" s="80"/>
      <c r="J109" s="80"/>
      <c r="K109" s="80">
        <f t="shared" si="8"/>
        <v>9</v>
      </c>
      <c r="L109" s="80">
        <v>0</v>
      </c>
      <c r="M109" s="80">
        <f t="shared" si="9"/>
        <v>9</v>
      </c>
    </row>
    <row r="110" spans="1:13" ht="16.5">
      <c r="A110" s="11">
        <v>36</v>
      </c>
      <c r="B110" s="12" t="s">
        <v>288</v>
      </c>
      <c r="C110" s="24" t="s">
        <v>280</v>
      </c>
      <c r="D110" s="80">
        <v>6.5</v>
      </c>
      <c r="E110" s="80">
        <v>11</v>
      </c>
      <c r="F110" s="80">
        <v>13</v>
      </c>
      <c r="G110" s="15">
        <v>2.5</v>
      </c>
      <c r="H110" s="80"/>
      <c r="I110" s="80"/>
      <c r="J110" s="80"/>
      <c r="K110" s="80">
        <f t="shared" si="8"/>
        <v>33</v>
      </c>
      <c r="L110" s="80">
        <v>0</v>
      </c>
      <c r="M110" s="80">
        <f t="shared" si="9"/>
        <v>33</v>
      </c>
    </row>
    <row r="111" spans="1:13" ht="16.5">
      <c r="A111" s="11">
        <v>33</v>
      </c>
      <c r="B111" s="12" t="s">
        <v>101</v>
      </c>
      <c r="C111" s="13" t="s">
        <v>75</v>
      </c>
      <c r="D111" s="80">
        <v>3</v>
      </c>
      <c r="E111" s="80">
        <v>4</v>
      </c>
      <c r="F111" s="80">
        <v>2.5</v>
      </c>
      <c r="G111" s="15">
        <v>2.5</v>
      </c>
      <c r="H111" s="80"/>
      <c r="I111" s="80"/>
      <c r="J111" s="80"/>
      <c r="K111" s="80">
        <f t="shared" si="8"/>
        <v>12</v>
      </c>
      <c r="L111" s="80">
        <v>0</v>
      </c>
      <c r="M111" s="80">
        <f t="shared" si="9"/>
        <v>12</v>
      </c>
    </row>
    <row r="112" spans="1:13" ht="15">
      <c r="A112" s="71"/>
      <c r="B112" s="9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</row>
    <row r="113" spans="1:13" ht="16.5">
      <c r="A113" s="82"/>
      <c r="B113" s="83"/>
      <c r="C113" s="84"/>
      <c r="D113" s="82"/>
      <c r="E113" s="71"/>
      <c r="F113" s="71"/>
      <c r="G113" s="71"/>
      <c r="H113" s="71"/>
      <c r="I113" s="71"/>
      <c r="J113" s="71"/>
      <c r="K113" s="71"/>
      <c r="L113" s="71"/>
      <c r="M113" s="71"/>
    </row>
    <row r="115" spans="2:3" ht="18">
      <c r="B115" s="77" t="s">
        <v>453</v>
      </c>
      <c r="C115" s="77"/>
    </row>
    <row r="116" spans="2:3" ht="18">
      <c r="B116" s="77"/>
      <c r="C116" s="77"/>
    </row>
    <row r="117" spans="1:13" ht="15">
      <c r="A117" s="79" t="s">
        <v>426</v>
      </c>
      <c r="B117" s="79" t="s">
        <v>427</v>
      </c>
      <c r="C117" s="79" t="s">
        <v>428</v>
      </c>
      <c r="D117" s="92">
        <v>300</v>
      </c>
      <c r="E117" s="80">
        <v>600</v>
      </c>
      <c r="F117" s="80">
        <v>400</v>
      </c>
      <c r="G117" s="80" t="s">
        <v>462</v>
      </c>
      <c r="H117" s="92"/>
      <c r="I117" s="80"/>
      <c r="J117" s="80"/>
      <c r="K117" s="80" t="s">
        <v>434</v>
      </c>
      <c r="L117" s="80" t="s">
        <v>444</v>
      </c>
      <c r="M117" s="80" t="s">
        <v>445</v>
      </c>
    </row>
    <row r="118" spans="1:13" ht="16.5">
      <c r="A118" s="11">
        <v>84</v>
      </c>
      <c r="B118" s="12" t="s">
        <v>131</v>
      </c>
      <c r="C118" s="13" t="s">
        <v>132</v>
      </c>
      <c r="D118" s="80">
        <v>2.5</v>
      </c>
      <c r="E118" s="80" t="s">
        <v>381</v>
      </c>
      <c r="F118" s="80" t="s">
        <v>381</v>
      </c>
      <c r="G118" s="80" t="s">
        <v>381</v>
      </c>
      <c r="H118" s="80"/>
      <c r="I118" s="80"/>
      <c r="J118" s="80"/>
      <c r="K118" s="80">
        <f aca="true" t="shared" si="10" ref="K118:K129">SUM(D118:J118)</f>
        <v>2.5</v>
      </c>
      <c r="L118" s="80">
        <v>0</v>
      </c>
      <c r="M118" s="80">
        <f aca="true" t="shared" si="11" ref="M118:M129">SUM(K118-L118)</f>
        <v>2.5</v>
      </c>
    </row>
    <row r="119" spans="1:13" ht="16.5">
      <c r="A119" s="11">
        <v>90</v>
      </c>
      <c r="B119" s="12" t="s">
        <v>133</v>
      </c>
      <c r="C119" s="13" t="s">
        <v>132</v>
      </c>
      <c r="D119" s="80">
        <v>11</v>
      </c>
      <c r="E119" s="80">
        <v>11</v>
      </c>
      <c r="F119" s="80">
        <v>11</v>
      </c>
      <c r="G119" s="80">
        <v>11</v>
      </c>
      <c r="H119" s="80"/>
      <c r="I119" s="80"/>
      <c r="J119" s="80"/>
      <c r="K119" s="80">
        <f t="shared" si="10"/>
        <v>44</v>
      </c>
      <c r="L119" s="80">
        <v>0</v>
      </c>
      <c r="M119" s="80">
        <f t="shared" si="11"/>
        <v>44</v>
      </c>
    </row>
    <row r="120" spans="1:13" ht="16.5">
      <c r="A120" s="11">
        <v>77</v>
      </c>
      <c r="B120" s="12" t="s">
        <v>134</v>
      </c>
      <c r="C120" s="13" t="s">
        <v>132</v>
      </c>
      <c r="D120" s="80">
        <v>9</v>
      </c>
      <c r="E120" s="80">
        <v>10</v>
      </c>
      <c r="F120" s="80">
        <v>10</v>
      </c>
      <c r="G120" s="80">
        <v>10</v>
      </c>
      <c r="H120" s="80"/>
      <c r="I120" s="80"/>
      <c r="J120" s="80"/>
      <c r="K120" s="80">
        <f t="shared" si="10"/>
        <v>39</v>
      </c>
      <c r="L120" s="80">
        <v>0</v>
      </c>
      <c r="M120" s="80">
        <f t="shared" si="11"/>
        <v>39</v>
      </c>
    </row>
    <row r="121" spans="1:13" ht="16.5">
      <c r="A121" s="11">
        <v>235</v>
      </c>
      <c r="B121" s="12" t="s">
        <v>196</v>
      </c>
      <c r="C121" s="13" t="s">
        <v>191</v>
      </c>
      <c r="D121" s="80">
        <v>10</v>
      </c>
      <c r="E121" s="80">
        <v>6</v>
      </c>
      <c r="F121" s="80">
        <v>8</v>
      </c>
      <c r="G121" s="80">
        <v>7</v>
      </c>
      <c r="H121" s="80"/>
      <c r="I121" s="80"/>
      <c r="J121" s="80"/>
      <c r="K121" s="80">
        <f t="shared" si="10"/>
        <v>31</v>
      </c>
      <c r="L121" s="80">
        <v>0</v>
      </c>
      <c r="M121" s="80">
        <f t="shared" si="11"/>
        <v>31</v>
      </c>
    </row>
    <row r="122" spans="1:13" ht="16.5">
      <c r="A122" s="11">
        <v>104</v>
      </c>
      <c r="B122" s="12" t="s">
        <v>231</v>
      </c>
      <c r="C122" s="13" t="s">
        <v>214</v>
      </c>
      <c r="D122" s="80">
        <v>8</v>
      </c>
      <c r="E122" s="80">
        <v>7</v>
      </c>
      <c r="F122" s="80">
        <v>6.5</v>
      </c>
      <c r="G122" s="80">
        <v>8</v>
      </c>
      <c r="H122" s="80"/>
      <c r="I122" s="80"/>
      <c r="J122" s="80"/>
      <c r="K122" s="80">
        <f t="shared" si="10"/>
        <v>29.5</v>
      </c>
      <c r="L122" s="80">
        <v>0</v>
      </c>
      <c r="M122" s="80">
        <f t="shared" si="11"/>
        <v>29.5</v>
      </c>
    </row>
    <row r="123" spans="1:13" ht="16.5">
      <c r="A123" s="11">
        <v>81</v>
      </c>
      <c r="B123" s="12" t="s">
        <v>261</v>
      </c>
      <c r="C123" s="13" t="s">
        <v>257</v>
      </c>
      <c r="D123" s="80">
        <v>6.5</v>
      </c>
      <c r="E123" s="80">
        <v>9</v>
      </c>
      <c r="F123" s="80">
        <v>9</v>
      </c>
      <c r="G123" s="80">
        <v>6</v>
      </c>
      <c r="H123" s="80"/>
      <c r="I123" s="80"/>
      <c r="J123" s="80"/>
      <c r="K123" s="80">
        <f t="shared" si="10"/>
        <v>30.5</v>
      </c>
      <c r="L123" s="80">
        <v>0</v>
      </c>
      <c r="M123" s="80">
        <f t="shared" si="11"/>
        <v>30.5</v>
      </c>
    </row>
    <row r="124" spans="1:13" ht="16.5">
      <c r="A124" s="11">
        <v>219</v>
      </c>
      <c r="B124" s="12" t="s">
        <v>274</v>
      </c>
      <c r="C124" s="13" t="s">
        <v>266</v>
      </c>
      <c r="D124" s="80" t="s">
        <v>381</v>
      </c>
      <c r="E124" s="80" t="s">
        <v>381</v>
      </c>
      <c r="F124" s="80" t="s">
        <v>381</v>
      </c>
      <c r="G124" s="80" t="s">
        <v>381</v>
      </c>
      <c r="H124" s="80"/>
      <c r="I124" s="80"/>
      <c r="J124" s="80"/>
      <c r="K124" s="80">
        <f t="shared" si="10"/>
        <v>0</v>
      </c>
      <c r="L124" s="80">
        <v>0</v>
      </c>
      <c r="M124" s="80">
        <f t="shared" si="11"/>
        <v>0</v>
      </c>
    </row>
    <row r="125" spans="1:13" ht="16.5">
      <c r="A125" s="11">
        <v>130</v>
      </c>
      <c r="B125" s="12" t="s">
        <v>302</v>
      </c>
      <c r="C125" s="13" t="s">
        <v>298</v>
      </c>
      <c r="D125" s="80">
        <v>4.5</v>
      </c>
      <c r="E125" s="80">
        <v>3</v>
      </c>
      <c r="F125" s="80">
        <v>3</v>
      </c>
      <c r="G125" s="80">
        <v>3</v>
      </c>
      <c r="H125" s="80"/>
      <c r="I125" s="80"/>
      <c r="J125" s="80"/>
      <c r="K125" s="80">
        <f t="shared" si="10"/>
        <v>13.5</v>
      </c>
      <c r="L125" s="80">
        <v>0</v>
      </c>
      <c r="M125" s="80">
        <f t="shared" si="11"/>
        <v>13.5</v>
      </c>
    </row>
    <row r="126" spans="1:13" ht="16.5">
      <c r="A126" s="11">
        <v>139</v>
      </c>
      <c r="B126" s="12" t="s">
        <v>303</v>
      </c>
      <c r="C126" s="13" t="s">
        <v>298</v>
      </c>
      <c r="D126" s="80">
        <v>2.5</v>
      </c>
      <c r="E126" s="80">
        <v>4</v>
      </c>
      <c r="F126" s="80">
        <v>6.5</v>
      </c>
      <c r="G126" s="80">
        <v>5</v>
      </c>
      <c r="H126" s="80"/>
      <c r="I126" s="80"/>
      <c r="J126" s="80"/>
      <c r="K126" s="80">
        <f t="shared" si="10"/>
        <v>18</v>
      </c>
      <c r="L126" s="80">
        <v>0</v>
      </c>
      <c r="M126" s="80">
        <f t="shared" si="11"/>
        <v>18</v>
      </c>
    </row>
    <row r="127" spans="1:13" ht="16.5">
      <c r="A127" s="11">
        <v>92</v>
      </c>
      <c r="B127" s="12" t="s">
        <v>344</v>
      </c>
      <c r="C127" s="13" t="s">
        <v>332</v>
      </c>
      <c r="D127" s="80">
        <v>4.5</v>
      </c>
      <c r="E127" s="80">
        <v>5</v>
      </c>
      <c r="F127" s="80">
        <v>4.5</v>
      </c>
      <c r="G127" s="80">
        <v>9</v>
      </c>
      <c r="H127" s="80"/>
      <c r="I127" s="80"/>
      <c r="J127" s="80"/>
      <c r="K127" s="80">
        <f t="shared" si="10"/>
        <v>23</v>
      </c>
      <c r="L127" s="80">
        <v>0</v>
      </c>
      <c r="M127" s="80">
        <f t="shared" si="11"/>
        <v>23</v>
      </c>
    </row>
    <row r="128" spans="1:13" ht="16.5">
      <c r="A128" s="11">
        <v>214</v>
      </c>
      <c r="B128" s="12" t="s">
        <v>347</v>
      </c>
      <c r="C128" s="13" t="s">
        <v>346</v>
      </c>
      <c r="D128" s="80">
        <v>6.5</v>
      </c>
      <c r="E128" s="80" t="s">
        <v>381</v>
      </c>
      <c r="F128" s="80">
        <v>4.5</v>
      </c>
      <c r="G128" s="80">
        <v>4</v>
      </c>
      <c r="H128" s="80"/>
      <c r="I128" s="80"/>
      <c r="J128" s="80"/>
      <c r="K128" s="80">
        <f t="shared" si="10"/>
        <v>15</v>
      </c>
      <c r="L128" s="80">
        <v>0</v>
      </c>
      <c r="M128" s="80">
        <f t="shared" si="11"/>
        <v>15</v>
      </c>
    </row>
    <row r="129" spans="1:13" ht="15">
      <c r="A129" s="80" t="s">
        <v>382</v>
      </c>
      <c r="B129" s="78"/>
      <c r="C129" s="78" t="s">
        <v>382</v>
      </c>
      <c r="D129" s="80"/>
      <c r="E129" s="80"/>
      <c r="F129" s="80" t="s">
        <v>382</v>
      </c>
      <c r="G129" s="80" t="s">
        <v>382</v>
      </c>
      <c r="H129" s="80"/>
      <c r="I129" s="80"/>
      <c r="J129" s="80"/>
      <c r="K129" s="80">
        <f t="shared" si="10"/>
        <v>0</v>
      </c>
      <c r="L129" s="80">
        <v>0</v>
      </c>
      <c r="M129" s="80">
        <f t="shared" si="11"/>
        <v>0</v>
      </c>
    </row>
    <row r="132" spans="2:3" ht="18">
      <c r="B132" s="77" t="s">
        <v>454</v>
      </c>
      <c r="C132" s="77"/>
    </row>
    <row r="133" spans="2:3" ht="18">
      <c r="B133" s="77"/>
      <c r="C133" s="77"/>
    </row>
    <row r="134" spans="1:13" ht="15">
      <c r="A134" s="79" t="s">
        <v>426</v>
      </c>
      <c r="B134" s="79" t="s">
        <v>427</v>
      </c>
      <c r="C134" s="79" t="s">
        <v>428</v>
      </c>
      <c r="D134" s="80">
        <v>300</v>
      </c>
      <c r="E134" s="80">
        <v>600</v>
      </c>
      <c r="F134" s="80">
        <v>400</v>
      </c>
      <c r="G134" s="92" t="s">
        <v>382</v>
      </c>
      <c r="H134" s="92" t="s">
        <v>382</v>
      </c>
      <c r="I134" s="80" t="s">
        <v>382</v>
      </c>
      <c r="J134" s="80" t="s">
        <v>382</v>
      </c>
      <c r="K134" s="80" t="s">
        <v>434</v>
      </c>
      <c r="L134" s="80" t="s">
        <v>444</v>
      </c>
      <c r="M134" s="80" t="s">
        <v>445</v>
      </c>
    </row>
    <row r="135" spans="1:13" ht="16.5">
      <c r="A135" s="11">
        <v>238</v>
      </c>
      <c r="B135" s="12" t="s">
        <v>200</v>
      </c>
      <c r="C135" s="13" t="s">
        <v>197</v>
      </c>
      <c r="D135" s="80">
        <v>2</v>
      </c>
      <c r="E135" s="80">
        <v>2</v>
      </c>
      <c r="F135" s="80">
        <v>2</v>
      </c>
      <c r="G135" s="80" t="s">
        <v>382</v>
      </c>
      <c r="H135" s="80" t="s">
        <v>382</v>
      </c>
      <c r="I135" s="80"/>
      <c r="J135" s="80"/>
      <c r="K135" s="80">
        <f>SUM(D135:J135)</f>
        <v>6</v>
      </c>
      <c r="L135" s="80">
        <v>0</v>
      </c>
      <c r="M135" s="80">
        <f>SUM(K135-L135)</f>
        <v>6</v>
      </c>
    </row>
    <row r="136" spans="1:13" ht="16.5">
      <c r="A136" s="11">
        <v>73</v>
      </c>
      <c r="B136" s="12" t="s">
        <v>238</v>
      </c>
      <c r="C136" s="13" t="s">
        <v>232</v>
      </c>
      <c r="D136" s="80">
        <v>3</v>
      </c>
      <c r="E136" s="80">
        <v>3</v>
      </c>
      <c r="F136" s="80">
        <v>3</v>
      </c>
      <c r="G136" s="80"/>
      <c r="H136" s="80"/>
      <c r="I136" s="80"/>
      <c r="J136" s="80"/>
      <c r="K136" s="80">
        <f>SUM(D136:J136)</f>
        <v>9</v>
      </c>
      <c r="L136" s="80">
        <v>0</v>
      </c>
      <c r="M136" s="80">
        <f>SUM(K136-L136)</f>
        <v>9</v>
      </c>
    </row>
    <row r="137" spans="1:13" ht="16.5">
      <c r="A137" s="11">
        <v>28</v>
      </c>
      <c r="B137" s="12" t="s">
        <v>104</v>
      </c>
      <c r="C137" s="13" t="s">
        <v>75</v>
      </c>
      <c r="D137" s="80">
        <v>1</v>
      </c>
      <c r="E137" s="80">
        <v>1</v>
      </c>
      <c r="F137" s="80">
        <v>1</v>
      </c>
      <c r="G137" s="80"/>
      <c r="H137" s="80"/>
      <c r="I137" s="80"/>
      <c r="J137" s="80"/>
      <c r="K137" s="80">
        <f>SUM(D137:J137)</f>
        <v>3</v>
      </c>
      <c r="L137" s="80">
        <v>0</v>
      </c>
      <c r="M137" s="80">
        <f>SUM(K137-L137)</f>
        <v>3</v>
      </c>
    </row>
    <row r="140" spans="2:3" ht="18">
      <c r="B140" s="77" t="s">
        <v>455</v>
      </c>
      <c r="C140" s="77"/>
    </row>
    <row r="141" spans="2:3" ht="18">
      <c r="B141" s="77"/>
      <c r="C141" s="77"/>
    </row>
    <row r="142" spans="1:13" ht="15">
      <c r="A142" s="79" t="s">
        <v>426</v>
      </c>
      <c r="B142" s="79" t="s">
        <v>427</v>
      </c>
      <c r="C142" s="79" t="s">
        <v>428</v>
      </c>
      <c r="D142" s="80">
        <v>300</v>
      </c>
      <c r="E142" s="80">
        <v>400</v>
      </c>
      <c r="F142" s="80">
        <v>200</v>
      </c>
      <c r="G142" s="92" t="s">
        <v>382</v>
      </c>
      <c r="H142" s="92" t="s">
        <v>382</v>
      </c>
      <c r="I142" s="80" t="s">
        <v>382</v>
      </c>
      <c r="J142" s="80" t="s">
        <v>382</v>
      </c>
      <c r="K142" s="80" t="s">
        <v>434</v>
      </c>
      <c r="L142" s="80" t="s">
        <v>444</v>
      </c>
      <c r="M142" s="80" t="s">
        <v>445</v>
      </c>
    </row>
    <row r="143" spans="1:13" ht="16.5">
      <c r="A143" s="11">
        <v>250</v>
      </c>
      <c r="B143" s="12" t="s">
        <v>176</v>
      </c>
      <c r="C143" s="13" t="s">
        <v>172</v>
      </c>
      <c r="D143" s="80">
        <v>1</v>
      </c>
      <c r="E143" s="80">
        <v>1</v>
      </c>
      <c r="F143" s="80">
        <v>1</v>
      </c>
      <c r="G143" s="80" t="s">
        <v>382</v>
      </c>
      <c r="H143" s="80" t="s">
        <v>382</v>
      </c>
      <c r="I143" s="80"/>
      <c r="J143" s="80"/>
      <c r="K143" s="80">
        <f>SUM(D143:J143)</f>
        <v>3</v>
      </c>
      <c r="L143" s="80">
        <v>0</v>
      </c>
      <c r="M143" s="80">
        <f>SUM(K143-L143)</f>
        <v>3</v>
      </c>
    </row>
    <row r="144" spans="1:13" ht="16.5">
      <c r="A144" s="11" t="s">
        <v>382</v>
      </c>
      <c r="B144" s="12" t="s">
        <v>382</v>
      </c>
      <c r="C144" s="13" t="s">
        <v>382</v>
      </c>
      <c r="D144" s="80" t="s">
        <v>382</v>
      </c>
      <c r="E144" s="80" t="s">
        <v>382</v>
      </c>
      <c r="F144" s="80" t="s">
        <v>382</v>
      </c>
      <c r="G144" s="80"/>
      <c r="H144" s="80"/>
      <c r="I144" s="80"/>
      <c r="J144" s="80"/>
      <c r="K144" s="80">
        <f>SUM(D144:J144)</f>
        <v>0</v>
      </c>
      <c r="L144" s="80">
        <v>0</v>
      </c>
      <c r="M144" s="80">
        <f>SUM(K144-L144)</f>
        <v>0</v>
      </c>
    </row>
    <row r="145" spans="1:13" ht="16.5">
      <c r="A145" s="11" t="s">
        <v>382</v>
      </c>
      <c r="B145" s="12" t="s">
        <v>382</v>
      </c>
      <c r="C145" s="13" t="s">
        <v>382</v>
      </c>
      <c r="D145" s="80" t="s">
        <v>382</v>
      </c>
      <c r="E145" s="80" t="s">
        <v>382</v>
      </c>
      <c r="F145" s="80" t="s">
        <v>382</v>
      </c>
      <c r="G145" s="80"/>
      <c r="H145" s="80"/>
      <c r="I145" s="80"/>
      <c r="J145" s="80"/>
      <c r="K145" s="80">
        <f>SUM(D145:J145)</f>
        <v>0</v>
      </c>
      <c r="L145" s="80">
        <v>0</v>
      </c>
      <c r="M145" s="80">
        <f>SUM(K145-L145)</f>
        <v>0</v>
      </c>
    </row>
    <row r="148" spans="2:3" ht="18">
      <c r="B148" s="77" t="s">
        <v>456</v>
      </c>
      <c r="C148" s="77"/>
    </row>
    <row r="149" spans="2:3" ht="18">
      <c r="B149" s="77"/>
      <c r="C149" s="77"/>
    </row>
    <row r="150" spans="1:13" ht="15">
      <c r="A150" s="79" t="s">
        <v>426</v>
      </c>
      <c r="B150" s="79" t="s">
        <v>427</v>
      </c>
      <c r="C150" s="79" t="s">
        <v>428</v>
      </c>
      <c r="D150" s="80">
        <v>300</v>
      </c>
      <c r="E150" s="80">
        <v>400</v>
      </c>
      <c r="F150" s="80">
        <v>200</v>
      </c>
      <c r="G150" s="92" t="s">
        <v>382</v>
      </c>
      <c r="H150" s="92" t="s">
        <v>382</v>
      </c>
      <c r="I150" s="80" t="s">
        <v>382</v>
      </c>
      <c r="J150" s="80" t="s">
        <v>382</v>
      </c>
      <c r="K150" s="80" t="s">
        <v>434</v>
      </c>
      <c r="L150" s="80" t="s">
        <v>444</v>
      </c>
      <c r="M150" s="80" t="s">
        <v>445</v>
      </c>
    </row>
    <row r="151" spans="1:13" ht="16.5">
      <c r="A151" s="11">
        <v>46</v>
      </c>
      <c r="B151" s="22" t="s">
        <v>276</v>
      </c>
      <c r="C151" s="13" t="s">
        <v>266</v>
      </c>
      <c r="D151" s="80">
        <v>1</v>
      </c>
      <c r="E151" s="80">
        <v>1</v>
      </c>
      <c r="F151" s="80">
        <v>1</v>
      </c>
      <c r="G151" s="80" t="s">
        <v>382</v>
      </c>
      <c r="H151" s="80" t="s">
        <v>382</v>
      </c>
      <c r="I151" s="80"/>
      <c r="J151" s="80"/>
      <c r="K151" s="80">
        <f>SUM(D151:J151)</f>
        <v>3</v>
      </c>
      <c r="L151" s="80">
        <v>0</v>
      </c>
      <c r="M151" s="80">
        <f>SUM(K151-L151)</f>
        <v>3</v>
      </c>
    </row>
    <row r="152" spans="1:13" ht="16.5">
      <c r="A152" s="11" t="s">
        <v>382</v>
      </c>
      <c r="B152" s="12" t="s">
        <v>382</v>
      </c>
      <c r="C152" s="13" t="s">
        <v>382</v>
      </c>
      <c r="D152" s="80" t="s">
        <v>382</v>
      </c>
      <c r="E152" s="80" t="s">
        <v>382</v>
      </c>
      <c r="F152" s="80" t="s">
        <v>382</v>
      </c>
      <c r="G152" s="80"/>
      <c r="H152" s="80"/>
      <c r="I152" s="80"/>
      <c r="J152" s="80"/>
      <c r="K152" s="80">
        <f>SUM(D152:J152)</f>
        <v>0</v>
      </c>
      <c r="L152" s="80">
        <v>0</v>
      </c>
      <c r="M152" s="80">
        <f>SUM(K152-L152)</f>
        <v>0</v>
      </c>
    </row>
    <row r="153" spans="1:13" ht="16.5">
      <c r="A153" s="11" t="s">
        <v>382</v>
      </c>
      <c r="B153" s="12" t="s">
        <v>382</v>
      </c>
      <c r="C153" s="13" t="s">
        <v>382</v>
      </c>
      <c r="D153" s="80" t="s">
        <v>382</v>
      </c>
      <c r="E153" s="80" t="s">
        <v>382</v>
      </c>
      <c r="F153" s="80" t="s">
        <v>382</v>
      </c>
      <c r="G153" s="80"/>
      <c r="H153" s="80"/>
      <c r="I153" s="80"/>
      <c r="J153" s="80"/>
      <c r="K153" s="80">
        <f>SUM(D153:J153)</f>
        <v>0</v>
      </c>
      <c r="L153" s="80">
        <v>0</v>
      </c>
      <c r="M153" s="80">
        <f>SUM(K153-L153)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N180"/>
  <sheetViews>
    <sheetView zoomScale="115" zoomScaleNormal="115" zoomScalePageLayoutView="0" workbookViewId="0" topLeftCell="D81">
      <selection activeCell="N86" sqref="N86:N98"/>
    </sheetView>
  </sheetViews>
  <sheetFormatPr defaultColWidth="11.421875" defaultRowHeight="15"/>
  <cols>
    <col min="3" max="3" width="30.7109375" style="0" customWidth="1"/>
    <col min="4" max="4" width="20.7109375" style="0" customWidth="1"/>
  </cols>
  <sheetData>
    <row r="2" spans="2:7" ht="26.25">
      <c r="B2" s="72"/>
      <c r="C2" s="73" t="s">
        <v>424</v>
      </c>
      <c r="D2" s="74"/>
      <c r="E2" s="72"/>
      <c r="F2" s="72"/>
      <c r="G2" s="72"/>
    </row>
    <row r="3" spans="2:7" ht="26.25">
      <c r="B3" s="1"/>
      <c r="C3" s="75"/>
      <c r="D3" s="76"/>
      <c r="E3" s="1"/>
      <c r="F3" s="1"/>
      <c r="G3" s="1"/>
    </row>
    <row r="4" spans="3:4" ht="18">
      <c r="C4" s="77" t="s">
        <v>425</v>
      </c>
      <c r="D4" s="77"/>
    </row>
    <row r="5" spans="3:4" ht="18">
      <c r="C5" s="77" t="s">
        <v>382</v>
      </c>
      <c r="D5" s="77"/>
    </row>
    <row r="6" spans="2:14" ht="15">
      <c r="B6" s="78" t="s">
        <v>426</v>
      </c>
      <c r="C6" s="79" t="s">
        <v>427</v>
      </c>
      <c r="D6" s="79" t="s">
        <v>428</v>
      </c>
      <c r="E6" s="80" t="s">
        <v>429</v>
      </c>
      <c r="F6" s="80" t="s">
        <v>403</v>
      </c>
      <c r="G6" s="81" t="s">
        <v>410</v>
      </c>
      <c r="H6" s="81" t="s">
        <v>441</v>
      </c>
      <c r="I6" s="81" t="s">
        <v>396</v>
      </c>
      <c r="J6" s="81" t="s">
        <v>391</v>
      </c>
      <c r="K6" s="81" t="s">
        <v>468</v>
      </c>
      <c r="L6" s="81" t="s">
        <v>469</v>
      </c>
      <c r="M6" s="78" t="s">
        <v>470</v>
      </c>
      <c r="N6" s="78" t="s">
        <v>471</v>
      </c>
    </row>
    <row r="7" spans="2:14" ht="16.5">
      <c r="B7" s="11">
        <v>37</v>
      </c>
      <c r="C7" s="12" t="s">
        <v>78</v>
      </c>
      <c r="D7" s="13" t="s">
        <v>75</v>
      </c>
      <c r="E7" s="15">
        <v>9</v>
      </c>
      <c r="F7" s="80">
        <v>9</v>
      </c>
      <c r="G7" s="15">
        <v>11</v>
      </c>
      <c r="H7" s="80">
        <v>8</v>
      </c>
      <c r="I7" s="80">
        <v>10</v>
      </c>
      <c r="J7" s="80">
        <v>9</v>
      </c>
      <c r="K7" s="80">
        <v>11</v>
      </c>
      <c r="L7" s="80">
        <f>SUM(E7:K7)</f>
        <v>67</v>
      </c>
      <c r="M7" s="80">
        <v>8</v>
      </c>
      <c r="N7" s="80">
        <f>SUM(L7-M7)</f>
        <v>59</v>
      </c>
    </row>
    <row r="8" spans="2:14" ht="16.5">
      <c r="B8" s="11">
        <v>28</v>
      </c>
      <c r="C8" s="12" t="s">
        <v>79</v>
      </c>
      <c r="D8" s="13" t="s">
        <v>75</v>
      </c>
      <c r="E8" s="15">
        <v>21</v>
      </c>
      <c r="F8" s="80">
        <v>19</v>
      </c>
      <c r="G8" s="15">
        <v>21</v>
      </c>
      <c r="H8" s="80">
        <v>13</v>
      </c>
      <c r="I8" s="80">
        <v>20</v>
      </c>
      <c r="J8" s="80">
        <v>18.5</v>
      </c>
      <c r="K8" s="80">
        <v>20</v>
      </c>
      <c r="L8" s="80">
        <f aca="true" t="shared" si="0" ref="L8:L27">SUM(E8:K8)</f>
        <v>132.5</v>
      </c>
      <c r="M8" s="80">
        <v>13</v>
      </c>
      <c r="N8" s="80">
        <f aca="true" t="shared" si="1" ref="N8:N27">SUM(L8-M8)</f>
        <v>119.5</v>
      </c>
    </row>
    <row r="9" spans="2:14" ht="16.5">
      <c r="B9" s="11">
        <v>47</v>
      </c>
      <c r="C9" s="12" t="s">
        <v>80</v>
      </c>
      <c r="D9" s="13" t="s">
        <v>75</v>
      </c>
      <c r="E9" s="15">
        <v>11</v>
      </c>
      <c r="F9" s="80">
        <v>8</v>
      </c>
      <c r="G9" s="15">
        <v>9</v>
      </c>
      <c r="H9" s="80">
        <v>9</v>
      </c>
      <c r="I9" s="80" t="s">
        <v>381</v>
      </c>
      <c r="J9" s="80">
        <v>9</v>
      </c>
      <c r="K9" s="80">
        <v>12</v>
      </c>
      <c r="L9" s="80">
        <f t="shared" si="0"/>
        <v>58</v>
      </c>
      <c r="M9" s="80">
        <v>8</v>
      </c>
      <c r="N9" s="80">
        <f t="shared" si="1"/>
        <v>50</v>
      </c>
    </row>
    <row r="10" spans="2:14" ht="16.5">
      <c r="B10" s="11">
        <v>32</v>
      </c>
      <c r="C10" s="12" t="s">
        <v>81</v>
      </c>
      <c r="D10" s="13" t="s">
        <v>75</v>
      </c>
      <c r="E10" s="15">
        <v>18</v>
      </c>
      <c r="F10" s="80">
        <v>13</v>
      </c>
      <c r="G10" s="15">
        <v>16.5</v>
      </c>
      <c r="H10" s="80">
        <v>18</v>
      </c>
      <c r="I10" s="80">
        <v>17</v>
      </c>
      <c r="J10" s="80">
        <v>18.5</v>
      </c>
      <c r="K10" s="80">
        <v>17</v>
      </c>
      <c r="L10" s="80">
        <f t="shared" si="0"/>
        <v>118</v>
      </c>
      <c r="M10" s="80">
        <v>13</v>
      </c>
      <c r="N10" s="80">
        <f t="shared" si="1"/>
        <v>105</v>
      </c>
    </row>
    <row r="11" spans="2:14" ht="16.5">
      <c r="B11" s="11">
        <v>31</v>
      </c>
      <c r="C11" s="12" t="s">
        <v>82</v>
      </c>
      <c r="D11" s="13" t="s">
        <v>75</v>
      </c>
      <c r="E11" s="15">
        <v>20</v>
      </c>
      <c r="F11" s="80" t="s">
        <v>381</v>
      </c>
      <c r="G11" s="15">
        <v>18</v>
      </c>
      <c r="H11" s="80">
        <v>5</v>
      </c>
      <c r="I11" s="80">
        <v>6</v>
      </c>
      <c r="J11" s="80">
        <v>21</v>
      </c>
      <c r="K11" s="80" t="s">
        <v>381</v>
      </c>
      <c r="L11" s="80">
        <f t="shared" si="0"/>
        <v>70</v>
      </c>
      <c r="M11" s="80">
        <v>5</v>
      </c>
      <c r="N11" s="80">
        <f t="shared" si="1"/>
        <v>65</v>
      </c>
    </row>
    <row r="12" spans="2:14" ht="16.5">
      <c r="B12" s="11">
        <v>49</v>
      </c>
      <c r="C12" s="12" t="s">
        <v>83</v>
      </c>
      <c r="D12" s="13" t="s">
        <v>75</v>
      </c>
      <c r="E12" s="15" t="s">
        <v>381</v>
      </c>
      <c r="F12" s="80">
        <v>16</v>
      </c>
      <c r="G12" s="15" t="s">
        <v>381</v>
      </c>
      <c r="H12" s="80">
        <v>16</v>
      </c>
      <c r="I12" s="80" t="s">
        <v>381</v>
      </c>
      <c r="J12" s="80" t="s">
        <v>381</v>
      </c>
      <c r="K12" s="80">
        <v>7</v>
      </c>
      <c r="L12" s="80">
        <f t="shared" si="0"/>
        <v>39</v>
      </c>
      <c r="M12" s="80">
        <v>7</v>
      </c>
      <c r="N12" s="80">
        <f t="shared" si="1"/>
        <v>32</v>
      </c>
    </row>
    <row r="13" spans="2:14" ht="16.5">
      <c r="B13" s="11">
        <v>98</v>
      </c>
      <c r="C13" s="12" t="s">
        <v>140</v>
      </c>
      <c r="D13" s="13" t="s">
        <v>129</v>
      </c>
      <c r="E13" s="15" t="s">
        <v>381</v>
      </c>
      <c r="F13" s="80" t="s">
        <v>381</v>
      </c>
      <c r="G13" s="15" t="s">
        <v>381</v>
      </c>
      <c r="H13" s="80" t="s">
        <v>381</v>
      </c>
      <c r="I13" s="80" t="s">
        <v>381</v>
      </c>
      <c r="J13" s="80" t="s">
        <v>381</v>
      </c>
      <c r="K13" s="80" t="s">
        <v>381</v>
      </c>
      <c r="L13" s="80">
        <f t="shared" si="0"/>
        <v>0</v>
      </c>
      <c r="M13" s="80">
        <v>0</v>
      </c>
      <c r="N13" s="80">
        <f t="shared" si="1"/>
        <v>0</v>
      </c>
    </row>
    <row r="14" spans="2:14" ht="16.5">
      <c r="B14" s="11">
        <v>92</v>
      </c>
      <c r="C14" s="12" t="s">
        <v>141</v>
      </c>
      <c r="D14" s="13" t="s">
        <v>129</v>
      </c>
      <c r="E14" s="15" t="s">
        <v>381</v>
      </c>
      <c r="F14" s="80">
        <v>12</v>
      </c>
      <c r="G14" s="15" t="s">
        <v>381</v>
      </c>
      <c r="H14" s="80">
        <v>17</v>
      </c>
      <c r="I14" s="80">
        <v>11</v>
      </c>
      <c r="J14" s="80" t="s">
        <v>381</v>
      </c>
      <c r="K14" s="80" t="s">
        <v>381</v>
      </c>
      <c r="L14" s="80">
        <f t="shared" si="0"/>
        <v>40</v>
      </c>
      <c r="M14" s="80">
        <v>11</v>
      </c>
      <c r="N14" s="80">
        <f t="shared" si="1"/>
        <v>29</v>
      </c>
    </row>
    <row r="15" spans="2:14" ht="16.5">
      <c r="B15" s="11">
        <v>226</v>
      </c>
      <c r="C15" s="12" t="s">
        <v>205</v>
      </c>
      <c r="D15" s="13" t="s">
        <v>203</v>
      </c>
      <c r="E15" s="15">
        <v>12</v>
      </c>
      <c r="F15" s="80">
        <v>11</v>
      </c>
      <c r="G15" s="15">
        <v>8</v>
      </c>
      <c r="H15" s="80">
        <v>12</v>
      </c>
      <c r="I15" s="80">
        <v>5</v>
      </c>
      <c r="J15" s="80">
        <v>9</v>
      </c>
      <c r="K15" s="80">
        <v>13</v>
      </c>
      <c r="L15" s="80">
        <f t="shared" si="0"/>
        <v>70</v>
      </c>
      <c r="M15" s="80">
        <v>5</v>
      </c>
      <c r="N15" s="80">
        <f t="shared" si="1"/>
        <v>65</v>
      </c>
    </row>
    <row r="16" spans="2:14" ht="16.5">
      <c r="B16" s="11">
        <v>228</v>
      </c>
      <c r="C16" s="12" t="s">
        <v>206</v>
      </c>
      <c r="D16" s="13" t="s">
        <v>203</v>
      </c>
      <c r="E16" s="15">
        <v>15</v>
      </c>
      <c r="F16" s="80">
        <v>10</v>
      </c>
      <c r="G16" s="15">
        <v>14</v>
      </c>
      <c r="H16" s="80">
        <v>11</v>
      </c>
      <c r="I16" s="80">
        <v>12</v>
      </c>
      <c r="J16" s="80">
        <v>9</v>
      </c>
      <c r="K16" s="80">
        <v>8</v>
      </c>
      <c r="L16" s="80">
        <f t="shared" si="0"/>
        <v>79</v>
      </c>
      <c r="M16" s="80">
        <v>8</v>
      </c>
      <c r="N16" s="80">
        <f t="shared" si="1"/>
        <v>71</v>
      </c>
    </row>
    <row r="17" spans="2:14" ht="16.5">
      <c r="B17" s="11">
        <v>3</v>
      </c>
      <c r="C17" s="12" t="s">
        <v>216</v>
      </c>
      <c r="D17" s="13" t="s">
        <v>214</v>
      </c>
      <c r="E17" s="15" t="s">
        <v>381</v>
      </c>
      <c r="F17" s="80" t="s">
        <v>381</v>
      </c>
      <c r="G17" s="15" t="s">
        <v>381</v>
      </c>
      <c r="H17" s="80" t="s">
        <v>381</v>
      </c>
      <c r="I17" s="80" t="s">
        <v>381</v>
      </c>
      <c r="J17" s="80" t="s">
        <v>381</v>
      </c>
      <c r="K17" s="80" t="s">
        <v>381</v>
      </c>
      <c r="L17" s="80">
        <f t="shared" si="0"/>
        <v>0</v>
      </c>
      <c r="M17" s="80">
        <v>0</v>
      </c>
      <c r="N17" s="80">
        <f t="shared" si="1"/>
        <v>0</v>
      </c>
    </row>
    <row r="18" spans="2:14" ht="16.5">
      <c r="B18" s="11">
        <v>95</v>
      </c>
      <c r="C18" s="12" t="s">
        <v>217</v>
      </c>
      <c r="D18" s="13" t="s">
        <v>214</v>
      </c>
      <c r="E18" s="15">
        <v>8</v>
      </c>
      <c r="F18" s="80">
        <v>18</v>
      </c>
      <c r="G18" s="15">
        <v>12</v>
      </c>
      <c r="H18" s="80">
        <v>15</v>
      </c>
      <c r="I18" s="80">
        <v>15</v>
      </c>
      <c r="J18" s="80">
        <v>9</v>
      </c>
      <c r="K18" s="80">
        <v>15</v>
      </c>
      <c r="L18" s="80">
        <f t="shared" si="0"/>
        <v>92</v>
      </c>
      <c r="M18" s="80">
        <v>8</v>
      </c>
      <c r="N18" s="80">
        <f t="shared" si="1"/>
        <v>84</v>
      </c>
    </row>
    <row r="19" spans="2:14" ht="16.5">
      <c r="B19" s="11">
        <v>81</v>
      </c>
      <c r="C19" s="12" t="s">
        <v>218</v>
      </c>
      <c r="D19" s="13" t="s">
        <v>214</v>
      </c>
      <c r="E19" s="15" t="s">
        <v>381</v>
      </c>
      <c r="F19" s="80">
        <v>17</v>
      </c>
      <c r="G19" s="15">
        <v>13</v>
      </c>
      <c r="H19" s="80">
        <v>14</v>
      </c>
      <c r="I19" s="80">
        <v>18</v>
      </c>
      <c r="J19" s="80">
        <v>9</v>
      </c>
      <c r="K19" s="80">
        <v>18</v>
      </c>
      <c r="L19" s="80">
        <f t="shared" si="0"/>
        <v>89</v>
      </c>
      <c r="M19" s="80">
        <v>9</v>
      </c>
      <c r="N19" s="80">
        <f t="shared" si="1"/>
        <v>80</v>
      </c>
    </row>
    <row r="20" spans="2:14" ht="16.5">
      <c r="B20" s="11">
        <v>86</v>
      </c>
      <c r="C20" s="12" t="s">
        <v>262</v>
      </c>
      <c r="D20" s="24" t="s">
        <v>257</v>
      </c>
      <c r="E20" s="15">
        <v>19</v>
      </c>
      <c r="F20" s="80">
        <v>20</v>
      </c>
      <c r="G20" s="15">
        <v>19</v>
      </c>
      <c r="H20" s="80">
        <v>20</v>
      </c>
      <c r="I20" s="80">
        <v>19</v>
      </c>
      <c r="J20" s="80">
        <v>9</v>
      </c>
      <c r="K20" s="80">
        <v>19</v>
      </c>
      <c r="L20" s="80">
        <f t="shared" si="0"/>
        <v>125</v>
      </c>
      <c r="M20" s="80">
        <v>9</v>
      </c>
      <c r="N20" s="80">
        <f t="shared" si="1"/>
        <v>116</v>
      </c>
    </row>
    <row r="21" spans="2:14" ht="16.5">
      <c r="B21" s="11">
        <v>133</v>
      </c>
      <c r="C21" s="12" t="s">
        <v>320</v>
      </c>
      <c r="D21" s="24" t="s">
        <v>321</v>
      </c>
      <c r="E21" s="15">
        <v>6</v>
      </c>
      <c r="F21" s="80">
        <v>5</v>
      </c>
      <c r="G21" s="15">
        <v>5</v>
      </c>
      <c r="H21" s="80">
        <v>6</v>
      </c>
      <c r="I21" s="80">
        <v>7</v>
      </c>
      <c r="J21" s="80">
        <v>9</v>
      </c>
      <c r="K21" s="80">
        <v>6</v>
      </c>
      <c r="L21" s="80">
        <f t="shared" si="0"/>
        <v>44</v>
      </c>
      <c r="M21" s="80">
        <v>5</v>
      </c>
      <c r="N21" s="80">
        <f t="shared" si="1"/>
        <v>39</v>
      </c>
    </row>
    <row r="22" spans="2:14" ht="16.5">
      <c r="B22" s="11">
        <v>126</v>
      </c>
      <c r="C22" s="12" t="s">
        <v>322</v>
      </c>
      <c r="D22" s="24" t="s">
        <v>321</v>
      </c>
      <c r="E22" s="15">
        <v>14</v>
      </c>
      <c r="F22" s="80">
        <v>15</v>
      </c>
      <c r="G22" s="15">
        <v>15</v>
      </c>
      <c r="H22" s="80" t="s">
        <v>381</v>
      </c>
      <c r="I22" s="80">
        <v>16</v>
      </c>
      <c r="J22" s="80">
        <v>15.5</v>
      </c>
      <c r="K22" s="80">
        <v>14</v>
      </c>
      <c r="L22" s="80">
        <f t="shared" si="0"/>
        <v>89.5</v>
      </c>
      <c r="M22" s="80">
        <v>14</v>
      </c>
      <c r="N22" s="80">
        <f t="shared" si="1"/>
        <v>75.5</v>
      </c>
    </row>
    <row r="23" spans="2:14" ht="16.5">
      <c r="B23" s="11">
        <v>91</v>
      </c>
      <c r="C23" s="12" t="s">
        <v>331</v>
      </c>
      <c r="D23" s="24" t="s">
        <v>332</v>
      </c>
      <c r="E23" s="15">
        <v>17</v>
      </c>
      <c r="F23" s="80">
        <v>21</v>
      </c>
      <c r="G23" s="15">
        <v>20</v>
      </c>
      <c r="H23" s="80">
        <v>21</v>
      </c>
      <c r="I23" s="80">
        <v>21</v>
      </c>
      <c r="J23" s="80">
        <v>15.5</v>
      </c>
      <c r="K23" s="80">
        <v>21</v>
      </c>
      <c r="L23" s="80">
        <f t="shared" si="0"/>
        <v>136.5</v>
      </c>
      <c r="M23" s="80">
        <v>15.5</v>
      </c>
      <c r="N23" s="80">
        <f t="shared" si="1"/>
        <v>121</v>
      </c>
    </row>
    <row r="24" spans="2:14" ht="16.5">
      <c r="B24" s="11">
        <v>96</v>
      </c>
      <c r="C24" s="12" t="s">
        <v>335</v>
      </c>
      <c r="D24" s="24" t="s">
        <v>332</v>
      </c>
      <c r="E24" s="15">
        <v>16</v>
      </c>
      <c r="F24" s="80" t="s">
        <v>381</v>
      </c>
      <c r="G24" s="15">
        <v>16.5</v>
      </c>
      <c r="H24" s="80" t="s">
        <v>381</v>
      </c>
      <c r="I24" s="80">
        <v>14</v>
      </c>
      <c r="J24" s="80">
        <v>20</v>
      </c>
      <c r="K24" s="80" t="s">
        <v>381</v>
      </c>
      <c r="L24" s="80">
        <f t="shared" si="0"/>
        <v>66.5</v>
      </c>
      <c r="M24" s="80">
        <v>14</v>
      </c>
      <c r="N24" s="80">
        <f t="shared" si="1"/>
        <v>52.5</v>
      </c>
    </row>
    <row r="25" spans="2:14" ht="16.5">
      <c r="B25" s="11">
        <v>76</v>
      </c>
      <c r="C25" s="12" t="s">
        <v>369</v>
      </c>
      <c r="D25" s="24" t="s">
        <v>370</v>
      </c>
      <c r="E25" s="15">
        <v>13</v>
      </c>
      <c r="F25" s="80">
        <v>14</v>
      </c>
      <c r="G25" s="15">
        <v>10</v>
      </c>
      <c r="H25" s="80">
        <v>19</v>
      </c>
      <c r="I25" s="80">
        <v>13</v>
      </c>
      <c r="J25" s="80">
        <v>9</v>
      </c>
      <c r="K25" s="80">
        <v>16</v>
      </c>
      <c r="L25" s="80">
        <f t="shared" si="0"/>
        <v>94</v>
      </c>
      <c r="M25" s="80">
        <v>9</v>
      </c>
      <c r="N25" s="80">
        <f t="shared" si="1"/>
        <v>85</v>
      </c>
    </row>
    <row r="26" spans="2:14" ht="16.5">
      <c r="B26" s="11">
        <v>71</v>
      </c>
      <c r="C26" s="12" t="s">
        <v>234</v>
      </c>
      <c r="D26" s="13" t="s">
        <v>232</v>
      </c>
      <c r="E26" s="15">
        <v>10</v>
      </c>
      <c r="F26" s="80">
        <v>7</v>
      </c>
      <c r="G26" s="15">
        <v>6</v>
      </c>
      <c r="H26" s="80">
        <v>9</v>
      </c>
      <c r="I26" s="80">
        <v>9</v>
      </c>
      <c r="J26" s="80">
        <v>15.5</v>
      </c>
      <c r="K26" s="80">
        <v>10</v>
      </c>
      <c r="L26" s="80">
        <f t="shared" si="0"/>
        <v>66.5</v>
      </c>
      <c r="M26" s="80">
        <v>6</v>
      </c>
      <c r="N26" s="80">
        <f t="shared" si="1"/>
        <v>60.5</v>
      </c>
    </row>
    <row r="27" spans="2:14" ht="16.5">
      <c r="B27" s="11">
        <v>74</v>
      </c>
      <c r="C27" s="12" t="s">
        <v>236</v>
      </c>
      <c r="D27" s="13" t="s">
        <v>232</v>
      </c>
      <c r="E27" s="15">
        <v>7</v>
      </c>
      <c r="F27" s="80">
        <v>6</v>
      </c>
      <c r="G27" s="15">
        <v>7</v>
      </c>
      <c r="H27" s="80">
        <v>7</v>
      </c>
      <c r="I27" s="80">
        <v>8</v>
      </c>
      <c r="J27" s="80">
        <v>15.5</v>
      </c>
      <c r="K27" s="80">
        <v>9</v>
      </c>
      <c r="L27" s="80">
        <f t="shared" si="0"/>
        <v>59.5</v>
      </c>
      <c r="M27" s="80">
        <v>6</v>
      </c>
      <c r="N27" s="80">
        <f t="shared" si="1"/>
        <v>53.5</v>
      </c>
    </row>
    <row r="28" spans="2:12" ht="16.5">
      <c r="B28" s="82"/>
      <c r="C28" s="83"/>
      <c r="D28" s="84"/>
      <c r="E28" s="82"/>
      <c r="F28" s="85"/>
      <c r="G28" s="85"/>
      <c r="H28" s="85"/>
      <c r="I28" s="85"/>
      <c r="J28" s="85"/>
      <c r="K28" s="85"/>
      <c r="L28" s="85"/>
    </row>
    <row r="29" spans="2:12" ht="16.5">
      <c r="B29" s="82"/>
      <c r="C29" s="83"/>
      <c r="D29" s="84"/>
      <c r="E29" s="82"/>
      <c r="F29" s="85"/>
      <c r="G29" s="85"/>
      <c r="H29" s="85"/>
      <c r="I29" s="85"/>
      <c r="J29" s="85"/>
      <c r="K29" s="85"/>
      <c r="L29" s="85"/>
    </row>
    <row r="30" spans="2:12" ht="16.5">
      <c r="B30" s="82"/>
      <c r="C30" s="83"/>
      <c r="D30" s="84"/>
      <c r="E30" s="82"/>
      <c r="F30" s="85"/>
      <c r="G30" s="85"/>
      <c r="H30" s="85"/>
      <c r="I30" s="85"/>
      <c r="J30" s="85"/>
      <c r="K30" s="85"/>
      <c r="L30" s="85"/>
    </row>
    <row r="31" spans="2:12" ht="16.5">
      <c r="B31" s="82"/>
      <c r="C31" s="83"/>
      <c r="D31" s="84"/>
      <c r="E31" s="82"/>
      <c r="F31" s="85"/>
      <c r="G31" s="85"/>
      <c r="H31" s="85"/>
      <c r="I31" s="85"/>
      <c r="J31" s="85"/>
      <c r="K31" s="85"/>
      <c r="L31" s="85"/>
    </row>
    <row r="32" spans="2:12" ht="16.5">
      <c r="B32" s="82"/>
      <c r="C32" s="83"/>
      <c r="D32" s="84"/>
      <c r="E32" s="82"/>
      <c r="F32" s="85"/>
      <c r="G32" s="85"/>
      <c r="H32" s="85"/>
      <c r="I32" s="85"/>
      <c r="J32" s="85"/>
      <c r="K32" s="85"/>
      <c r="L32" s="85"/>
    </row>
    <row r="33" spans="3:4" ht="18">
      <c r="C33" s="77" t="s">
        <v>430</v>
      </c>
      <c r="D33" s="77"/>
    </row>
    <row r="34" spans="3:4" ht="18">
      <c r="C34" s="77"/>
      <c r="D34" s="77"/>
    </row>
    <row r="35" spans="2:14" ht="15">
      <c r="B35" s="78" t="s">
        <v>426</v>
      </c>
      <c r="C35" s="79" t="s">
        <v>427</v>
      </c>
      <c r="D35" s="79" t="s">
        <v>428</v>
      </c>
      <c r="E35" s="80" t="s">
        <v>429</v>
      </c>
      <c r="F35" s="81" t="s">
        <v>403</v>
      </c>
      <c r="G35" s="81" t="s">
        <v>410</v>
      </c>
      <c r="H35" s="81" t="s">
        <v>441</v>
      </c>
      <c r="I35" s="80">
        <v>1000</v>
      </c>
      <c r="J35" s="80">
        <v>200</v>
      </c>
      <c r="K35" s="80" t="s">
        <v>468</v>
      </c>
      <c r="L35" s="80" t="s">
        <v>434</v>
      </c>
      <c r="M35" s="80" t="s">
        <v>470</v>
      </c>
      <c r="N35" s="80" t="s">
        <v>471</v>
      </c>
    </row>
    <row r="36" spans="2:14" ht="16.5">
      <c r="B36" s="11">
        <v>44</v>
      </c>
      <c r="C36" s="12" t="s">
        <v>74</v>
      </c>
      <c r="D36" s="13" t="s">
        <v>75</v>
      </c>
      <c r="E36" s="80">
        <v>18</v>
      </c>
      <c r="F36" s="81" t="s">
        <v>383</v>
      </c>
      <c r="G36" s="15">
        <v>18</v>
      </c>
      <c r="H36" s="80" t="s">
        <v>381</v>
      </c>
      <c r="I36" s="80">
        <v>17</v>
      </c>
      <c r="J36" s="80">
        <v>18</v>
      </c>
      <c r="K36" s="80" t="s">
        <v>381</v>
      </c>
      <c r="L36" s="80">
        <f>SUM(E36:K36)</f>
        <v>71</v>
      </c>
      <c r="M36" s="80">
        <v>17</v>
      </c>
      <c r="N36" s="80">
        <f aca="true" t="shared" si="2" ref="N36:N53">SUM(L36-M36)</f>
        <v>54</v>
      </c>
    </row>
    <row r="37" spans="2:14" ht="16.5">
      <c r="B37" s="11">
        <v>40</v>
      </c>
      <c r="C37" s="12" t="s">
        <v>76</v>
      </c>
      <c r="D37" s="13" t="s">
        <v>75</v>
      </c>
      <c r="E37" s="80">
        <v>12</v>
      </c>
      <c r="F37" s="80">
        <v>11</v>
      </c>
      <c r="G37" s="15">
        <v>11</v>
      </c>
      <c r="H37" s="80" t="s">
        <v>381</v>
      </c>
      <c r="I37" s="80" t="s">
        <v>381</v>
      </c>
      <c r="J37" s="80" t="s">
        <v>381</v>
      </c>
      <c r="K37" s="80" t="s">
        <v>381</v>
      </c>
      <c r="L37" s="80">
        <f aca="true" t="shared" si="3" ref="L37:L53">SUM(E37:K37)</f>
        <v>34</v>
      </c>
      <c r="M37" s="80">
        <v>11</v>
      </c>
      <c r="N37" s="80">
        <f t="shared" si="2"/>
        <v>23</v>
      </c>
    </row>
    <row r="38" spans="2:14" ht="16.5">
      <c r="B38" s="11">
        <v>96</v>
      </c>
      <c r="C38" s="12" t="s">
        <v>143</v>
      </c>
      <c r="D38" s="13" t="s">
        <v>129</v>
      </c>
      <c r="E38" s="80">
        <v>11</v>
      </c>
      <c r="F38" s="80">
        <v>10</v>
      </c>
      <c r="G38" s="15">
        <v>9</v>
      </c>
      <c r="H38" s="80">
        <v>10</v>
      </c>
      <c r="I38" s="80">
        <v>9</v>
      </c>
      <c r="J38" s="80">
        <v>8</v>
      </c>
      <c r="K38" s="80">
        <v>10</v>
      </c>
      <c r="L38" s="80">
        <f t="shared" si="3"/>
        <v>67</v>
      </c>
      <c r="M38" s="80">
        <v>8</v>
      </c>
      <c r="N38" s="80">
        <f t="shared" si="2"/>
        <v>59</v>
      </c>
    </row>
    <row r="39" spans="2:14" ht="16.5">
      <c r="B39" s="11">
        <v>93</v>
      </c>
      <c r="C39" s="12" t="s">
        <v>144</v>
      </c>
      <c r="D39" s="13" t="s">
        <v>129</v>
      </c>
      <c r="E39" s="80">
        <v>15</v>
      </c>
      <c r="F39" s="81" t="s">
        <v>383</v>
      </c>
      <c r="G39" s="15">
        <v>15</v>
      </c>
      <c r="H39" s="80" t="s">
        <v>381</v>
      </c>
      <c r="I39" s="80">
        <v>14</v>
      </c>
      <c r="J39" s="80" t="s">
        <v>381</v>
      </c>
      <c r="K39" s="80" t="s">
        <v>381</v>
      </c>
      <c r="L39" s="80">
        <f t="shared" si="3"/>
        <v>44</v>
      </c>
      <c r="M39" s="80">
        <v>14</v>
      </c>
      <c r="N39" s="80">
        <f t="shared" si="2"/>
        <v>30</v>
      </c>
    </row>
    <row r="40" spans="2:14" ht="16.5">
      <c r="B40" s="11">
        <v>92</v>
      </c>
      <c r="C40" s="12" t="s">
        <v>145</v>
      </c>
      <c r="D40" s="13" t="s">
        <v>129</v>
      </c>
      <c r="E40" s="80">
        <v>10</v>
      </c>
      <c r="F40" s="80">
        <v>12</v>
      </c>
      <c r="G40" s="15">
        <v>13</v>
      </c>
      <c r="H40" s="80">
        <v>15</v>
      </c>
      <c r="I40" s="80">
        <v>12</v>
      </c>
      <c r="J40" s="80">
        <v>15.5</v>
      </c>
      <c r="K40" s="80">
        <v>16</v>
      </c>
      <c r="L40" s="80">
        <f t="shared" si="3"/>
        <v>93.5</v>
      </c>
      <c r="M40" s="80">
        <v>10</v>
      </c>
      <c r="N40" s="80">
        <f t="shared" si="2"/>
        <v>83.5</v>
      </c>
    </row>
    <row r="41" spans="2:14" ht="16.5">
      <c r="B41" s="11">
        <v>10</v>
      </c>
      <c r="C41" s="12" t="s">
        <v>158</v>
      </c>
      <c r="D41" s="13" t="s">
        <v>153</v>
      </c>
      <c r="E41" s="80">
        <v>5</v>
      </c>
      <c r="F41" s="80">
        <v>7</v>
      </c>
      <c r="G41" s="15">
        <v>6</v>
      </c>
      <c r="H41" s="80">
        <v>8</v>
      </c>
      <c r="I41" s="80">
        <v>7</v>
      </c>
      <c r="J41" s="80">
        <v>8</v>
      </c>
      <c r="K41" s="80">
        <v>8</v>
      </c>
      <c r="L41" s="80">
        <f t="shared" si="3"/>
        <v>49</v>
      </c>
      <c r="M41" s="80">
        <v>5</v>
      </c>
      <c r="N41" s="80">
        <f t="shared" si="2"/>
        <v>44</v>
      </c>
    </row>
    <row r="42" spans="2:14" ht="16.5">
      <c r="B42" s="11">
        <v>81</v>
      </c>
      <c r="C42" s="12" t="s">
        <v>166</v>
      </c>
      <c r="D42" s="13" t="s">
        <v>167</v>
      </c>
      <c r="E42" s="80">
        <v>16</v>
      </c>
      <c r="F42" s="80">
        <v>18</v>
      </c>
      <c r="G42" s="15">
        <v>17</v>
      </c>
      <c r="H42" s="80">
        <v>17</v>
      </c>
      <c r="I42" s="80">
        <v>18</v>
      </c>
      <c r="J42" s="80">
        <v>15.5</v>
      </c>
      <c r="K42" s="80">
        <v>18</v>
      </c>
      <c r="L42" s="80">
        <f t="shared" si="3"/>
        <v>119.5</v>
      </c>
      <c r="M42" s="80">
        <v>15.5</v>
      </c>
      <c r="N42" s="80">
        <f t="shared" si="2"/>
        <v>104</v>
      </c>
    </row>
    <row r="43" spans="2:14" ht="16.5">
      <c r="B43" s="11">
        <v>71</v>
      </c>
      <c r="C43" s="12" t="s">
        <v>239</v>
      </c>
      <c r="D43" s="13" t="s">
        <v>232</v>
      </c>
      <c r="E43" s="80">
        <v>13</v>
      </c>
      <c r="F43" s="80">
        <v>16</v>
      </c>
      <c r="G43" s="15">
        <v>12</v>
      </c>
      <c r="H43" s="80">
        <v>18</v>
      </c>
      <c r="I43" s="80">
        <v>15</v>
      </c>
      <c r="J43" s="80">
        <v>13</v>
      </c>
      <c r="K43" s="80">
        <v>9</v>
      </c>
      <c r="L43" s="80">
        <f t="shared" si="3"/>
        <v>96</v>
      </c>
      <c r="M43" s="80">
        <v>9</v>
      </c>
      <c r="N43" s="80">
        <f t="shared" si="2"/>
        <v>87</v>
      </c>
    </row>
    <row r="44" spans="2:14" ht="16.5">
      <c r="B44" s="11">
        <v>76</v>
      </c>
      <c r="C44" s="12" t="s">
        <v>240</v>
      </c>
      <c r="D44" s="13" t="s">
        <v>232</v>
      </c>
      <c r="E44" s="81" t="s">
        <v>381</v>
      </c>
      <c r="F44" s="81" t="s">
        <v>383</v>
      </c>
      <c r="G44" s="15">
        <v>0</v>
      </c>
      <c r="H44" s="80" t="s">
        <v>381</v>
      </c>
      <c r="I44" s="80" t="s">
        <v>381</v>
      </c>
      <c r="J44" s="80" t="s">
        <v>381</v>
      </c>
      <c r="K44" s="80" t="s">
        <v>381</v>
      </c>
      <c r="L44" s="80">
        <f t="shared" si="3"/>
        <v>0</v>
      </c>
      <c r="M44" s="80">
        <v>0</v>
      </c>
      <c r="N44" s="80">
        <f t="shared" si="2"/>
        <v>0</v>
      </c>
    </row>
    <row r="45" spans="2:14" ht="16.5">
      <c r="B45" s="11">
        <v>89</v>
      </c>
      <c r="C45" s="12" t="s">
        <v>245</v>
      </c>
      <c r="D45" s="13" t="s">
        <v>246</v>
      </c>
      <c r="E45" s="80">
        <v>14</v>
      </c>
      <c r="F45" s="80">
        <v>8</v>
      </c>
      <c r="G45" s="15">
        <v>14</v>
      </c>
      <c r="H45" s="80">
        <v>12</v>
      </c>
      <c r="I45" s="80">
        <v>8</v>
      </c>
      <c r="J45" s="80">
        <v>13</v>
      </c>
      <c r="K45" s="80">
        <v>15</v>
      </c>
      <c r="L45" s="80">
        <f t="shared" si="3"/>
        <v>84</v>
      </c>
      <c r="M45" s="80">
        <v>8</v>
      </c>
      <c r="N45" s="80">
        <f t="shared" si="2"/>
        <v>76</v>
      </c>
    </row>
    <row r="46" spans="2:14" ht="16.5">
      <c r="B46" s="11">
        <v>84</v>
      </c>
      <c r="C46" s="12" t="s">
        <v>247</v>
      </c>
      <c r="D46" s="13" t="s">
        <v>246</v>
      </c>
      <c r="E46" s="80">
        <v>7</v>
      </c>
      <c r="F46" s="80">
        <v>14</v>
      </c>
      <c r="G46" s="15">
        <v>10</v>
      </c>
      <c r="H46" s="80">
        <v>13</v>
      </c>
      <c r="I46" s="80">
        <v>10</v>
      </c>
      <c r="J46" s="80">
        <v>8</v>
      </c>
      <c r="K46" s="80">
        <v>13</v>
      </c>
      <c r="L46" s="80">
        <f t="shared" si="3"/>
        <v>75</v>
      </c>
      <c r="M46" s="80">
        <v>7</v>
      </c>
      <c r="N46" s="80">
        <f t="shared" si="2"/>
        <v>68</v>
      </c>
    </row>
    <row r="47" spans="2:14" ht="16.5">
      <c r="B47" s="11">
        <v>36</v>
      </c>
      <c r="C47" s="12" t="s">
        <v>277</v>
      </c>
      <c r="D47" s="23" t="s">
        <v>266</v>
      </c>
      <c r="E47" s="80">
        <v>17</v>
      </c>
      <c r="F47" s="80">
        <v>17</v>
      </c>
      <c r="G47" s="15">
        <v>16</v>
      </c>
      <c r="H47" s="80">
        <v>16</v>
      </c>
      <c r="I47" s="80">
        <v>16</v>
      </c>
      <c r="J47" s="80">
        <v>17</v>
      </c>
      <c r="K47" s="80">
        <v>17</v>
      </c>
      <c r="L47" s="80">
        <f t="shared" si="3"/>
        <v>116</v>
      </c>
      <c r="M47" s="80">
        <v>16</v>
      </c>
      <c r="N47" s="80">
        <f t="shared" si="2"/>
        <v>100</v>
      </c>
    </row>
    <row r="48" spans="2:14" ht="16.5">
      <c r="B48" s="11">
        <v>79</v>
      </c>
      <c r="C48" s="12" t="s">
        <v>333</v>
      </c>
      <c r="D48" s="23" t="s">
        <v>332</v>
      </c>
      <c r="E48" s="80">
        <v>8</v>
      </c>
      <c r="F48" s="80">
        <v>13</v>
      </c>
      <c r="G48" s="15">
        <v>7</v>
      </c>
      <c r="H48" s="80">
        <v>11</v>
      </c>
      <c r="I48" s="80">
        <v>0</v>
      </c>
      <c r="J48" s="80">
        <v>13</v>
      </c>
      <c r="K48" s="80">
        <v>14</v>
      </c>
      <c r="L48" s="80">
        <f t="shared" si="3"/>
        <v>66</v>
      </c>
      <c r="M48" s="80">
        <v>7</v>
      </c>
      <c r="N48" s="80">
        <f t="shared" si="2"/>
        <v>59</v>
      </c>
    </row>
    <row r="49" spans="2:14" ht="16.5">
      <c r="B49" s="11">
        <v>90</v>
      </c>
      <c r="C49" s="12" t="s">
        <v>334</v>
      </c>
      <c r="D49" s="23" t="s">
        <v>332</v>
      </c>
      <c r="E49" s="81" t="s">
        <v>381</v>
      </c>
      <c r="F49" s="81" t="s">
        <v>383</v>
      </c>
      <c r="G49" s="15">
        <v>0</v>
      </c>
      <c r="H49" s="80" t="s">
        <v>381</v>
      </c>
      <c r="I49" s="80" t="s">
        <v>381</v>
      </c>
      <c r="J49" s="80" t="s">
        <v>381</v>
      </c>
      <c r="K49" s="80" t="s">
        <v>381</v>
      </c>
      <c r="L49" s="80">
        <f t="shared" si="3"/>
        <v>0</v>
      </c>
      <c r="M49" s="80">
        <v>0</v>
      </c>
      <c r="N49" s="80">
        <f t="shared" si="2"/>
        <v>0</v>
      </c>
    </row>
    <row r="50" spans="2:14" ht="16.5">
      <c r="B50" s="11">
        <v>107</v>
      </c>
      <c r="C50" s="12" t="s">
        <v>336</v>
      </c>
      <c r="D50" s="23" t="s">
        <v>332</v>
      </c>
      <c r="E50" s="80">
        <v>3</v>
      </c>
      <c r="F50" s="80">
        <v>5</v>
      </c>
      <c r="G50" s="15">
        <v>3</v>
      </c>
      <c r="H50" s="80">
        <v>6</v>
      </c>
      <c r="I50" s="80">
        <v>4</v>
      </c>
      <c r="J50" s="80">
        <v>8</v>
      </c>
      <c r="K50" s="80">
        <v>6</v>
      </c>
      <c r="L50" s="80">
        <f t="shared" si="3"/>
        <v>35</v>
      </c>
      <c r="M50" s="80">
        <v>3</v>
      </c>
      <c r="N50" s="80">
        <f t="shared" si="2"/>
        <v>32</v>
      </c>
    </row>
    <row r="51" spans="2:14" ht="16.5">
      <c r="B51" s="11">
        <v>80</v>
      </c>
      <c r="C51" s="12" t="s">
        <v>337</v>
      </c>
      <c r="D51" s="23" t="s">
        <v>332</v>
      </c>
      <c r="E51" s="80">
        <v>4</v>
      </c>
      <c r="F51" s="80">
        <v>6</v>
      </c>
      <c r="G51" s="15">
        <v>4</v>
      </c>
      <c r="H51" s="80">
        <v>7</v>
      </c>
      <c r="I51" s="80">
        <v>5</v>
      </c>
      <c r="J51" s="80">
        <v>8</v>
      </c>
      <c r="K51" s="80">
        <v>7</v>
      </c>
      <c r="L51" s="80">
        <f t="shared" si="3"/>
        <v>41</v>
      </c>
      <c r="M51" s="80">
        <v>4</v>
      </c>
      <c r="N51" s="80">
        <f t="shared" si="2"/>
        <v>37</v>
      </c>
    </row>
    <row r="52" spans="2:14" ht="16.5">
      <c r="B52" s="11">
        <v>91</v>
      </c>
      <c r="C52" s="12" t="s">
        <v>338</v>
      </c>
      <c r="D52" s="23" t="s">
        <v>332</v>
      </c>
      <c r="E52" s="80">
        <v>9</v>
      </c>
      <c r="F52" s="80">
        <v>15</v>
      </c>
      <c r="G52" s="15">
        <v>8</v>
      </c>
      <c r="H52" s="80">
        <v>14</v>
      </c>
      <c r="I52" s="80">
        <v>13</v>
      </c>
      <c r="J52" s="80">
        <v>8</v>
      </c>
      <c r="K52" s="80">
        <v>12</v>
      </c>
      <c r="L52" s="80">
        <f t="shared" si="3"/>
        <v>79</v>
      </c>
      <c r="M52" s="80">
        <v>8</v>
      </c>
      <c r="N52" s="80">
        <f t="shared" si="2"/>
        <v>71</v>
      </c>
    </row>
    <row r="53" spans="2:14" ht="16.5">
      <c r="B53" s="11">
        <v>98</v>
      </c>
      <c r="C53" s="12" t="s">
        <v>371</v>
      </c>
      <c r="D53" s="23" t="s">
        <v>370</v>
      </c>
      <c r="E53" s="80">
        <v>6</v>
      </c>
      <c r="F53" s="80">
        <v>9</v>
      </c>
      <c r="G53" s="15">
        <v>5</v>
      </c>
      <c r="H53" s="80">
        <v>9</v>
      </c>
      <c r="I53" s="80">
        <v>6</v>
      </c>
      <c r="J53" s="80">
        <v>8</v>
      </c>
      <c r="K53" s="80">
        <v>11</v>
      </c>
      <c r="L53" s="80">
        <f t="shared" si="3"/>
        <v>54</v>
      </c>
      <c r="M53" s="80">
        <v>5</v>
      </c>
      <c r="N53" s="80">
        <f t="shared" si="2"/>
        <v>49</v>
      </c>
    </row>
    <row r="55" spans="3:4" ht="18">
      <c r="C55" s="77" t="s">
        <v>431</v>
      </c>
      <c r="D55" s="77"/>
    </row>
    <row r="56" spans="3:4" ht="18">
      <c r="C56" s="77"/>
      <c r="D56" s="77"/>
    </row>
    <row r="57" spans="2:14" ht="15">
      <c r="B57" s="78" t="s">
        <v>426</v>
      </c>
      <c r="C57" s="79" t="s">
        <v>427</v>
      </c>
      <c r="D57" s="79" t="s">
        <v>428</v>
      </c>
      <c r="E57" s="80" t="s">
        <v>429</v>
      </c>
      <c r="F57" s="81" t="s">
        <v>403</v>
      </c>
      <c r="G57" s="81" t="s">
        <v>410</v>
      </c>
      <c r="H57" s="81" t="s">
        <v>441</v>
      </c>
      <c r="I57" s="80">
        <v>1000</v>
      </c>
      <c r="J57" s="80" t="s">
        <v>391</v>
      </c>
      <c r="K57" s="80" t="s">
        <v>468</v>
      </c>
      <c r="L57" s="80" t="s">
        <v>434</v>
      </c>
      <c r="M57" s="78" t="s">
        <v>470</v>
      </c>
      <c r="N57" s="78" t="s">
        <v>471</v>
      </c>
    </row>
    <row r="58" spans="2:14" ht="16.5">
      <c r="B58" s="11">
        <v>99</v>
      </c>
      <c r="C58" s="12" t="s">
        <v>124</v>
      </c>
      <c r="D58" s="13" t="s">
        <v>121</v>
      </c>
      <c r="E58" s="80">
        <v>21</v>
      </c>
      <c r="F58" s="80">
        <v>22</v>
      </c>
      <c r="G58" s="15">
        <v>21</v>
      </c>
      <c r="H58" s="80">
        <v>22</v>
      </c>
      <c r="I58" s="80">
        <v>18</v>
      </c>
      <c r="J58" s="80">
        <v>7</v>
      </c>
      <c r="K58" s="80">
        <v>23</v>
      </c>
      <c r="L58" s="80">
        <f>SUM(E58:K58)</f>
        <v>134</v>
      </c>
      <c r="M58" s="80">
        <v>7</v>
      </c>
      <c r="N58" s="80">
        <f aca="true" t="shared" si="4" ref="N58:N81">SUM(L58-M58)</f>
        <v>127</v>
      </c>
    </row>
    <row r="59" spans="2:14" ht="16.5">
      <c r="B59" s="11">
        <v>78</v>
      </c>
      <c r="C59" s="12" t="s">
        <v>125</v>
      </c>
      <c r="D59" s="13" t="s">
        <v>121</v>
      </c>
      <c r="E59" s="80">
        <v>14</v>
      </c>
      <c r="F59" s="80">
        <v>14</v>
      </c>
      <c r="G59" s="15">
        <v>11</v>
      </c>
      <c r="H59" s="80">
        <v>7</v>
      </c>
      <c r="I59" s="80">
        <v>6</v>
      </c>
      <c r="J59" s="80">
        <v>7</v>
      </c>
      <c r="K59" s="80">
        <v>11</v>
      </c>
      <c r="L59" s="80">
        <f aca="true" t="shared" si="5" ref="L59:L81">SUM(E59:K59)</f>
        <v>70</v>
      </c>
      <c r="M59" s="80">
        <v>6</v>
      </c>
      <c r="N59" s="80">
        <f t="shared" si="4"/>
        <v>64</v>
      </c>
    </row>
    <row r="60" spans="2:14" ht="16.5">
      <c r="B60" s="11">
        <v>90</v>
      </c>
      <c r="C60" s="12" t="s">
        <v>126</v>
      </c>
      <c r="D60" s="13" t="s">
        <v>121</v>
      </c>
      <c r="E60" s="80">
        <v>18</v>
      </c>
      <c r="F60" s="80">
        <v>13</v>
      </c>
      <c r="G60" s="15">
        <v>17</v>
      </c>
      <c r="H60" s="80">
        <v>11</v>
      </c>
      <c r="I60" s="80">
        <v>11</v>
      </c>
      <c r="J60" s="80">
        <v>20</v>
      </c>
      <c r="K60" s="80">
        <v>10</v>
      </c>
      <c r="L60" s="80">
        <f t="shared" si="5"/>
        <v>100</v>
      </c>
      <c r="M60" s="80">
        <v>10</v>
      </c>
      <c r="N60" s="80">
        <f t="shared" si="4"/>
        <v>90</v>
      </c>
    </row>
    <row r="61" spans="2:14" ht="16.5">
      <c r="B61" s="11">
        <v>77</v>
      </c>
      <c r="C61" s="12" t="s">
        <v>146</v>
      </c>
      <c r="D61" s="13" t="s">
        <v>129</v>
      </c>
      <c r="E61" s="80">
        <v>19</v>
      </c>
      <c r="F61" s="80">
        <v>15</v>
      </c>
      <c r="G61" s="15">
        <v>14</v>
      </c>
      <c r="H61" s="80">
        <v>16</v>
      </c>
      <c r="I61" s="80">
        <v>8</v>
      </c>
      <c r="J61" s="80">
        <v>15.5</v>
      </c>
      <c r="K61" s="80">
        <v>12</v>
      </c>
      <c r="L61" s="80">
        <f t="shared" si="5"/>
        <v>99.5</v>
      </c>
      <c r="M61" s="80">
        <v>8</v>
      </c>
      <c r="N61" s="80">
        <f t="shared" si="4"/>
        <v>91.5</v>
      </c>
    </row>
    <row r="62" spans="2:14" ht="16.5">
      <c r="B62" s="11">
        <v>89</v>
      </c>
      <c r="C62" s="12" t="s">
        <v>147</v>
      </c>
      <c r="D62" s="13" t="s">
        <v>129</v>
      </c>
      <c r="E62" s="80">
        <v>12</v>
      </c>
      <c r="F62" s="80">
        <v>2</v>
      </c>
      <c r="G62" s="15">
        <v>13</v>
      </c>
      <c r="H62" s="80">
        <v>15</v>
      </c>
      <c r="I62" s="80">
        <v>17</v>
      </c>
      <c r="J62" s="80">
        <v>20</v>
      </c>
      <c r="K62" s="80">
        <v>20</v>
      </c>
      <c r="L62" s="80">
        <f t="shared" si="5"/>
        <v>99</v>
      </c>
      <c r="M62" s="80">
        <v>2</v>
      </c>
      <c r="N62" s="80">
        <f t="shared" si="4"/>
        <v>97</v>
      </c>
    </row>
    <row r="63" spans="2:14" ht="16.5">
      <c r="B63" s="11">
        <v>87</v>
      </c>
      <c r="C63" s="12" t="s">
        <v>148</v>
      </c>
      <c r="D63" s="13" t="s">
        <v>129</v>
      </c>
      <c r="E63" s="80">
        <v>13</v>
      </c>
      <c r="F63" s="80">
        <v>21</v>
      </c>
      <c r="G63" s="15">
        <v>10</v>
      </c>
      <c r="H63" s="80">
        <v>20</v>
      </c>
      <c r="I63" s="80">
        <v>21</v>
      </c>
      <c r="J63" s="80">
        <v>7</v>
      </c>
      <c r="K63" s="80">
        <v>21</v>
      </c>
      <c r="L63" s="80">
        <f t="shared" si="5"/>
        <v>113</v>
      </c>
      <c r="M63" s="80">
        <v>7</v>
      </c>
      <c r="N63" s="80">
        <f t="shared" si="4"/>
        <v>106</v>
      </c>
    </row>
    <row r="64" spans="2:14" ht="16.5">
      <c r="B64" s="11">
        <v>91</v>
      </c>
      <c r="C64" s="12" t="s">
        <v>149</v>
      </c>
      <c r="D64" s="13" t="s">
        <v>129</v>
      </c>
      <c r="E64" s="80">
        <v>2</v>
      </c>
      <c r="F64" s="80">
        <v>3</v>
      </c>
      <c r="G64" s="15">
        <v>6</v>
      </c>
      <c r="H64" s="80">
        <v>12</v>
      </c>
      <c r="I64" s="80">
        <v>10</v>
      </c>
      <c r="J64" s="80">
        <v>7</v>
      </c>
      <c r="K64" s="80">
        <v>9</v>
      </c>
      <c r="L64" s="80">
        <f t="shared" si="5"/>
        <v>49</v>
      </c>
      <c r="M64" s="80">
        <v>2</v>
      </c>
      <c r="N64" s="80">
        <f t="shared" si="4"/>
        <v>47</v>
      </c>
    </row>
    <row r="65" spans="2:14" ht="16.5">
      <c r="B65" s="11">
        <v>86</v>
      </c>
      <c r="C65" s="12" t="s">
        <v>363</v>
      </c>
      <c r="D65" s="13" t="s">
        <v>129</v>
      </c>
      <c r="E65" s="80">
        <v>23</v>
      </c>
      <c r="F65" s="80">
        <v>23</v>
      </c>
      <c r="G65" s="15">
        <v>23</v>
      </c>
      <c r="H65" s="80">
        <v>23</v>
      </c>
      <c r="I65" s="80">
        <v>24</v>
      </c>
      <c r="J65" s="80">
        <v>23</v>
      </c>
      <c r="K65" s="80">
        <v>22</v>
      </c>
      <c r="L65" s="80">
        <f t="shared" si="5"/>
        <v>161</v>
      </c>
      <c r="M65" s="80">
        <v>22</v>
      </c>
      <c r="N65" s="80">
        <f t="shared" si="4"/>
        <v>139</v>
      </c>
    </row>
    <row r="66" spans="2:14" ht="16.5">
      <c r="B66" s="11">
        <v>240</v>
      </c>
      <c r="C66" s="12" t="s">
        <v>174</v>
      </c>
      <c r="D66" s="13" t="s">
        <v>172</v>
      </c>
      <c r="E66" s="80">
        <v>6</v>
      </c>
      <c r="F66" s="80">
        <v>8</v>
      </c>
      <c r="G66" s="15">
        <v>5</v>
      </c>
      <c r="H66" s="80">
        <v>5</v>
      </c>
      <c r="I66" s="80">
        <v>3</v>
      </c>
      <c r="J66" s="80">
        <v>15.5</v>
      </c>
      <c r="K66" s="80">
        <v>3</v>
      </c>
      <c r="L66" s="80">
        <f t="shared" si="5"/>
        <v>45.5</v>
      </c>
      <c r="M66" s="80">
        <v>3</v>
      </c>
      <c r="N66" s="80">
        <f t="shared" si="4"/>
        <v>42.5</v>
      </c>
    </row>
    <row r="67" spans="2:14" ht="16.5">
      <c r="B67" s="11">
        <v>227</v>
      </c>
      <c r="C67" s="12" t="s">
        <v>207</v>
      </c>
      <c r="D67" s="13" t="s">
        <v>203</v>
      </c>
      <c r="E67" s="80">
        <v>8</v>
      </c>
      <c r="F67" s="80">
        <v>10</v>
      </c>
      <c r="G67" s="15">
        <v>9</v>
      </c>
      <c r="H67" s="80">
        <v>4</v>
      </c>
      <c r="I67" s="80">
        <v>15</v>
      </c>
      <c r="J67" s="80">
        <v>20</v>
      </c>
      <c r="K67" s="80">
        <v>15</v>
      </c>
      <c r="L67" s="80">
        <f t="shared" si="5"/>
        <v>81</v>
      </c>
      <c r="M67" s="80">
        <v>4</v>
      </c>
      <c r="N67" s="80">
        <f t="shared" si="4"/>
        <v>77</v>
      </c>
    </row>
    <row r="68" spans="2:14" ht="16.5">
      <c r="B68" s="11">
        <v>226</v>
      </c>
      <c r="C68" s="12" t="s">
        <v>208</v>
      </c>
      <c r="D68" s="13" t="s">
        <v>203</v>
      </c>
      <c r="E68" s="80">
        <v>11</v>
      </c>
      <c r="F68" s="80">
        <v>6</v>
      </c>
      <c r="G68" s="15">
        <v>12</v>
      </c>
      <c r="H68" s="80">
        <v>8</v>
      </c>
      <c r="I68" s="80">
        <v>7</v>
      </c>
      <c r="J68" s="80">
        <v>7</v>
      </c>
      <c r="K68" s="80" t="s">
        <v>381</v>
      </c>
      <c r="L68" s="80">
        <f t="shared" si="5"/>
        <v>51</v>
      </c>
      <c r="M68" s="80">
        <v>6</v>
      </c>
      <c r="N68" s="80">
        <f t="shared" si="4"/>
        <v>45</v>
      </c>
    </row>
    <row r="69" spans="2:14" ht="16.5">
      <c r="B69" s="11">
        <v>228</v>
      </c>
      <c r="C69" s="12" t="s">
        <v>209</v>
      </c>
      <c r="D69" s="13" t="s">
        <v>203</v>
      </c>
      <c r="E69" s="80">
        <v>5</v>
      </c>
      <c r="F69" s="80">
        <v>4</v>
      </c>
      <c r="G69" s="15">
        <v>3</v>
      </c>
      <c r="H69" s="80">
        <v>3</v>
      </c>
      <c r="I69" s="80">
        <v>2</v>
      </c>
      <c r="J69" s="80">
        <v>7</v>
      </c>
      <c r="K69" s="80">
        <v>4</v>
      </c>
      <c r="L69" s="80">
        <f t="shared" si="5"/>
        <v>28</v>
      </c>
      <c r="M69" s="80">
        <v>1</v>
      </c>
      <c r="N69" s="80">
        <f t="shared" si="4"/>
        <v>27</v>
      </c>
    </row>
    <row r="70" spans="2:14" ht="16.5">
      <c r="B70" s="11">
        <v>114</v>
      </c>
      <c r="C70" s="12" t="s">
        <v>226</v>
      </c>
      <c r="D70" s="23" t="s">
        <v>214</v>
      </c>
      <c r="E70" s="80">
        <v>7</v>
      </c>
      <c r="F70" s="80">
        <v>17</v>
      </c>
      <c r="G70" s="15">
        <v>8</v>
      </c>
      <c r="H70" s="80">
        <v>17</v>
      </c>
      <c r="I70" s="80">
        <v>12</v>
      </c>
      <c r="J70" s="80">
        <v>7</v>
      </c>
      <c r="K70" s="80">
        <v>18</v>
      </c>
      <c r="L70" s="80">
        <f t="shared" si="5"/>
        <v>86</v>
      </c>
      <c r="M70" s="80">
        <v>7</v>
      </c>
      <c r="N70" s="80">
        <f t="shared" si="4"/>
        <v>79</v>
      </c>
    </row>
    <row r="71" spans="2:14" ht="16.5">
      <c r="B71" s="11">
        <v>73</v>
      </c>
      <c r="C71" s="12" t="s">
        <v>241</v>
      </c>
      <c r="D71" s="23" t="s">
        <v>232</v>
      </c>
      <c r="E71" s="81" t="s">
        <v>381</v>
      </c>
      <c r="F71" s="80" t="s">
        <v>381</v>
      </c>
      <c r="G71" s="15" t="s">
        <v>381</v>
      </c>
      <c r="H71" s="80" t="s">
        <v>381</v>
      </c>
      <c r="I71" s="80" t="s">
        <v>381</v>
      </c>
      <c r="J71" s="80" t="s">
        <v>381</v>
      </c>
      <c r="K71" s="80" t="s">
        <v>381</v>
      </c>
      <c r="L71" s="80">
        <f t="shared" si="5"/>
        <v>0</v>
      </c>
      <c r="M71" s="80">
        <v>0</v>
      </c>
      <c r="N71" s="80">
        <f t="shared" si="4"/>
        <v>0</v>
      </c>
    </row>
    <row r="72" spans="2:14" ht="16.5">
      <c r="B72" s="11">
        <v>76</v>
      </c>
      <c r="C72" s="12" t="s">
        <v>249</v>
      </c>
      <c r="D72" s="24" t="s">
        <v>246</v>
      </c>
      <c r="E72" s="80">
        <v>22</v>
      </c>
      <c r="F72" s="80">
        <v>24</v>
      </c>
      <c r="G72" s="15">
        <v>22</v>
      </c>
      <c r="H72" s="80">
        <v>24</v>
      </c>
      <c r="I72" s="80">
        <v>22</v>
      </c>
      <c r="J72" s="80">
        <v>22</v>
      </c>
      <c r="K72" s="80">
        <v>24</v>
      </c>
      <c r="L72" s="80">
        <f t="shared" si="5"/>
        <v>160</v>
      </c>
      <c r="M72" s="80">
        <v>22</v>
      </c>
      <c r="N72" s="80">
        <f t="shared" si="4"/>
        <v>138</v>
      </c>
    </row>
    <row r="73" spans="2:14" ht="16.5">
      <c r="B73" s="11">
        <v>84</v>
      </c>
      <c r="C73" s="12" t="s">
        <v>250</v>
      </c>
      <c r="D73" s="24" t="s">
        <v>246</v>
      </c>
      <c r="E73" s="80">
        <v>9</v>
      </c>
      <c r="F73" s="80">
        <v>19</v>
      </c>
      <c r="G73" s="15">
        <v>19</v>
      </c>
      <c r="H73" s="80">
        <v>21</v>
      </c>
      <c r="I73" s="80">
        <v>20</v>
      </c>
      <c r="J73" s="80">
        <v>15.5</v>
      </c>
      <c r="K73" s="80">
        <v>17</v>
      </c>
      <c r="L73" s="80">
        <f t="shared" si="5"/>
        <v>120.5</v>
      </c>
      <c r="M73" s="80">
        <v>9</v>
      </c>
      <c r="N73" s="80">
        <f t="shared" si="4"/>
        <v>111.5</v>
      </c>
    </row>
    <row r="74" spans="2:14" ht="16.5">
      <c r="B74" s="11">
        <v>96</v>
      </c>
      <c r="C74" s="12" t="s">
        <v>263</v>
      </c>
      <c r="D74" s="24" t="s">
        <v>257</v>
      </c>
      <c r="E74" s="80">
        <v>3</v>
      </c>
      <c r="F74" s="80">
        <v>9</v>
      </c>
      <c r="G74" s="15">
        <v>7</v>
      </c>
      <c r="H74" s="80">
        <v>9</v>
      </c>
      <c r="I74" s="80">
        <v>5</v>
      </c>
      <c r="J74" s="80">
        <v>7</v>
      </c>
      <c r="K74" s="80">
        <v>7</v>
      </c>
      <c r="L74" s="80">
        <f t="shared" si="5"/>
        <v>47</v>
      </c>
      <c r="M74" s="80">
        <v>3</v>
      </c>
      <c r="N74" s="80">
        <f t="shared" si="4"/>
        <v>44</v>
      </c>
    </row>
    <row r="75" spans="2:14" ht="16.5">
      <c r="B75" s="11">
        <v>210</v>
      </c>
      <c r="C75" s="12" t="s">
        <v>297</v>
      </c>
      <c r="D75" s="23" t="s">
        <v>295</v>
      </c>
      <c r="E75" s="80">
        <v>17</v>
      </c>
      <c r="F75" s="80">
        <v>12</v>
      </c>
      <c r="G75" s="15">
        <v>15</v>
      </c>
      <c r="H75" s="80">
        <v>10</v>
      </c>
      <c r="I75" s="80">
        <v>14</v>
      </c>
      <c r="J75" s="80">
        <v>15.5</v>
      </c>
      <c r="K75" s="80">
        <v>5</v>
      </c>
      <c r="L75" s="80">
        <f t="shared" si="5"/>
        <v>88.5</v>
      </c>
      <c r="M75" s="80">
        <v>5</v>
      </c>
      <c r="N75" s="80">
        <f t="shared" si="4"/>
        <v>83.5</v>
      </c>
    </row>
    <row r="76" spans="2:14" ht="16.5">
      <c r="B76" s="11">
        <v>133</v>
      </c>
      <c r="C76" s="12" t="s">
        <v>318</v>
      </c>
      <c r="D76" s="24" t="s">
        <v>298</v>
      </c>
      <c r="E76" s="80">
        <v>4</v>
      </c>
      <c r="F76" s="80">
        <v>7</v>
      </c>
      <c r="G76" s="15">
        <v>2</v>
      </c>
      <c r="H76" s="80">
        <v>6</v>
      </c>
      <c r="I76" s="80">
        <v>4</v>
      </c>
      <c r="J76" s="80">
        <v>7</v>
      </c>
      <c r="K76" s="80">
        <v>6</v>
      </c>
      <c r="L76" s="80">
        <f t="shared" si="5"/>
        <v>36</v>
      </c>
      <c r="M76" s="80">
        <v>2</v>
      </c>
      <c r="N76" s="80">
        <f t="shared" si="4"/>
        <v>34</v>
      </c>
    </row>
    <row r="77" spans="2:14" ht="16.5">
      <c r="B77" s="11">
        <v>83</v>
      </c>
      <c r="C77" s="12" t="s">
        <v>340</v>
      </c>
      <c r="D77" s="24" t="s">
        <v>332</v>
      </c>
      <c r="E77" s="80">
        <v>24</v>
      </c>
      <c r="F77" s="80">
        <v>18</v>
      </c>
      <c r="G77" s="15">
        <v>24</v>
      </c>
      <c r="H77" s="80">
        <v>19</v>
      </c>
      <c r="I77" s="80">
        <v>23</v>
      </c>
      <c r="J77" s="80">
        <v>24</v>
      </c>
      <c r="K77" s="80">
        <v>19</v>
      </c>
      <c r="L77" s="80">
        <f t="shared" si="5"/>
        <v>151</v>
      </c>
      <c r="M77" s="80">
        <v>18</v>
      </c>
      <c r="N77" s="80">
        <f t="shared" si="4"/>
        <v>133</v>
      </c>
    </row>
    <row r="78" spans="2:14" ht="16.5">
      <c r="B78" s="11">
        <v>88</v>
      </c>
      <c r="C78" s="12" t="s">
        <v>341</v>
      </c>
      <c r="D78" s="24" t="s">
        <v>332</v>
      </c>
      <c r="E78" s="80">
        <v>10</v>
      </c>
      <c r="F78" s="80">
        <v>5</v>
      </c>
      <c r="G78" s="15">
        <v>4</v>
      </c>
      <c r="H78" s="80">
        <v>2</v>
      </c>
      <c r="I78" s="80">
        <v>9</v>
      </c>
      <c r="J78" s="80">
        <v>7</v>
      </c>
      <c r="K78" s="80">
        <v>8</v>
      </c>
      <c r="L78" s="80">
        <f t="shared" si="5"/>
        <v>45</v>
      </c>
      <c r="M78" s="80">
        <v>2</v>
      </c>
      <c r="N78" s="80">
        <f t="shared" si="4"/>
        <v>43</v>
      </c>
    </row>
    <row r="79" spans="2:14" ht="16.5">
      <c r="B79" s="11">
        <v>92</v>
      </c>
      <c r="C79" s="12" t="s">
        <v>342</v>
      </c>
      <c r="D79" s="24" t="s">
        <v>332</v>
      </c>
      <c r="E79" s="80">
        <v>15</v>
      </c>
      <c r="F79" s="80">
        <v>16</v>
      </c>
      <c r="G79" s="15">
        <v>16</v>
      </c>
      <c r="H79" s="80">
        <v>13</v>
      </c>
      <c r="I79" s="80">
        <v>13</v>
      </c>
      <c r="J79" s="80">
        <v>7</v>
      </c>
      <c r="K79" s="80">
        <v>13</v>
      </c>
      <c r="L79" s="80">
        <f t="shared" si="5"/>
        <v>93</v>
      </c>
      <c r="M79" s="80">
        <v>7</v>
      </c>
      <c r="N79" s="80">
        <f t="shared" si="4"/>
        <v>86</v>
      </c>
    </row>
    <row r="80" spans="2:14" ht="16.5">
      <c r="B80" s="11">
        <v>97</v>
      </c>
      <c r="C80" s="12" t="s">
        <v>372</v>
      </c>
      <c r="D80" s="24" t="s">
        <v>370</v>
      </c>
      <c r="E80" s="80">
        <v>20</v>
      </c>
      <c r="F80" s="80">
        <v>11</v>
      </c>
      <c r="G80" s="15">
        <v>20</v>
      </c>
      <c r="H80" s="80">
        <v>14</v>
      </c>
      <c r="I80" s="80">
        <v>16</v>
      </c>
      <c r="J80" s="80">
        <v>15.5</v>
      </c>
      <c r="K80" s="80">
        <v>16</v>
      </c>
      <c r="L80" s="80">
        <f t="shared" si="5"/>
        <v>112.5</v>
      </c>
      <c r="M80" s="80">
        <v>11</v>
      </c>
      <c r="N80" s="80">
        <f t="shared" si="4"/>
        <v>101.5</v>
      </c>
    </row>
    <row r="81" spans="2:14" ht="16.5">
      <c r="B81" s="11">
        <v>95</v>
      </c>
      <c r="C81" s="12" t="s">
        <v>373</v>
      </c>
      <c r="D81" s="86" t="s">
        <v>370</v>
      </c>
      <c r="E81" s="80">
        <v>16</v>
      </c>
      <c r="F81" s="80">
        <v>20</v>
      </c>
      <c r="G81" s="15">
        <v>18</v>
      </c>
      <c r="H81" s="80">
        <v>18</v>
      </c>
      <c r="I81" s="80">
        <v>19</v>
      </c>
      <c r="J81" s="80">
        <v>15.5</v>
      </c>
      <c r="K81" s="80">
        <v>14</v>
      </c>
      <c r="L81" s="80">
        <f t="shared" si="5"/>
        <v>120.5</v>
      </c>
      <c r="M81" s="80">
        <v>14</v>
      </c>
      <c r="N81" s="80">
        <f t="shared" si="4"/>
        <v>106.5</v>
      </c>
    </row>
    <row r="82" spans="2:12" ht="16.5">
      <c r="B82" s="82"/>
      <c r="C82" s="83"/>
      <c r="D82" s="87"/>
      <c r="E82" s="71"/>
      <c r="F82" s="71"/>
      <c r="G82" s="71"/>
      <c r="H82" s="71"/>
      <c r="I82" s="71"/>
      <c r="J82" s="71"/>
      <c r="K82" s="71"/>
      <c r="L82" s="71"/>
    </row>
    <row r="83" spans="3:4" ht="18">
      <c r="C83" s="77" t="s">
        <v>432</v>
      </c>
      <c r="D83" s="77"/>
    </row>
    <row r="84" spans="3:4" ht="18">
      <c r="C84" s="77"/>
      <c r="D84" s="77"/>
    </row>
    <row r="85" spans="2:14" ht="15">
      <c r="B85" s="78" t="s">
        <v>426</v>
      </c>
      <c r="C85" s="79" t="s">
        <v>427</v>
      </c>
      <c r="D85" s="79" t="s">
        <v>428</v>
      </c>
      <c r="E85" s="80" t="s">
        <v>429</v>
      </c>
      <c r="F85" s="81" t="s">
        <v>402</v>
      </c>
      <c r="G85" s="81" t="s">
        <v>410</v>
      </c>
      <c r="H85" s="81" t="s">
        <v>442</v>
      </c>
      <c r="I85" s="80">
        <v>1000</v>
      </c>
      <c r="J85" s="80" t="s">
        <v>391</v>
      </c>
      <c r="K85" s="80" t="s">
        <v>468</v>
      </c>
      <c r="L85" s="80" t="s">
        <v>434</v>
      </c>
      <c r="M85" s="78" t="s">
        <v>470</v>
      </c>
      <c r="N85" s="78" t="s">
        <v>471</v>
      </c>
    </row>
    <row r="86" spans="2:14" ht="16.5">
      <c r="B86" s="11">
        <v>31</v>
      </c>
      <c r="C86" s="12" t="s">
        <v>85</v>
      </c>
      <c r="D86" s="13" t="s">
        <v>75</v>
      </c>
      <c r="E86" s="15">
        <v>12</v>
      </c>
      <c r="F86" s="80">
        <v>12</v>
      </c>
      <c r="G86" s="15">
        <v>11</v>
      </c>
      <c r="H86" s="15">
        <v>12</v>
      </c>
      <c r="I86" s="80">
        <v>12</v>
      </c>
      <c r="J86" s="80"/>
      <c r="K86" s="80"/>
      <c r="L86" s="80">
        <f aca="true" t="shared" si="6" ref="L86:L98">SUM(E86:K86)</f>
        <v>59</v>
      </c>
      <c r="M86" s="78"/>
      <c r="N86" s="80">
        <f aca="true" t="shared" si="7" ref="N86:N98">SUM(L86-M86)</f>
        <v>59</v>
      </c>
    </row>
    <row r="87" spans="2:14" ht="16.5">
      <c r="B87" s="11">
        <v>92</v>
      </c>
      <c r="C87" s="12" t="s">
        <v>120</v>
      </c>
      <c r="D87" s="13" t="s">
        <v>121</v>
      </c>
      <c r="E87" s="15">
        <v>9</v>
      </c>
      <c r="F87" s="80">
        <v>10</v>
      </c>
      <c r="G87" s="15">
        <v>9</v>
      </c>
      <c r="H87" s="15">
        <v>11</v>
      </c>
      <c r="I87" s="80">
        <v>10</v>
      </c>
      <c r="J87" s="80"/>
      <c r="K87" s="80"/>
      <c r="L87" s="80">
        <f t="shared" si="6"/>
        <v>49</v>
      </c>
      <c r="M87" s="78"/>
      <c r="N87" s="80">
        <f t="shared" si="7"/>
        <v>49</v>
      </c>
    </row>
    <row r="88" spans="2:14" ht="16.5">
      <c r="B88" s="11">
        <v>85</v>
      </c>
      <c r="C88" s="12" t="s">
        <v>142</v>
      </c>
      <c r="D88" s="13" t="s">
        <v>129</v>
      </c>
      <c r="E88" s="15">
        <v>4</v>
      </c>
      <c r="F88" s="80">
        <v>5</v>
      </c>
      <c r="G88" s="15">
        <v>5</v>
      </c>
      <c r="H88" s="15">
        <v>5</v>
      </c>
      <c r="I88" s="80">
        <v>5</v>
      </c>
      <c r="J88" s="80"/>
      <c r="K88" s="80"/>
      <c r="L88" s="80">
        <f t="shared" si="6"/>
        <v>24</v>
      </c>
      <c r="M88" s="78"/>
      <c r="N88" s="80">
        <f t="shared" si="7"/>
        <v>24</v>
      </c>
    </row>
    <row r="89" spans="2:14" ht="16.5">
      <c r="B89" s="11">
        <v>236</v>
      </c>
      <c r="C89" s="12" t="s">
        <v>187</v>
      </c>
      <c r="D89" s="13" t="s">
        <v>183</v>
      </c>
      <c r="E89" s="15">
        <v>6</v>
      </c>
      <c r="F89" s="80">
        <v>6</v>
      </c>
      <c r="G89" s="15">
        <v>6</v>
      </c>
      <c r="H89" s="15">
        <v>6</v>
      </c>
      <c r="I89" s="80">
        <v>6</v>
      </c>
      <c r="J89" s="80"/>
      <c r="K89" s="80"/>
      <c r="L89" s="80">
        <f t="shared" si="6"/>
        <v>30</v>
      </c>
      <c r="M89" s="78"/>
      <c r="N89" s="80">
        <f t="shared" si="7"/>
        <v>30</v>
      </c>
    </row>
    <row r="90" spans="2:14" ht="16.5">
      <c r="B90" s="11">
        <v>238</v>
      </c>
      <c r="C90" s="12" t="s">
        <v>188</v>
      </c>
      <c r="D90" s="13" t="s">
        <v>183</v>
      </c>
      <c r="E90" s="15">
        <v>7</v>
      </c>
      <c r="F90" s="80">
        <v>8</v>
      </c>
      <c r="G90" s="15">
        <v>7</v>
      </c>
      <c r="H90" s="15">
        <v>8</v>
      </c>
      <c r="I90" s="80">
        <v>9</v>
      </c>
      <c r="J90" s="80"/>
      <c r="K90" s="80"/>
      <c r="L90" s="80">
        <f t="shared" si="6"/>
        <v>39</v>
      </c>
      <c r="M90" s="78"/>
      <c r="N90" s="80">
        <f t="shared" si="7"/>
        <v>39</v>
      </c>
    </row>
    <row r="91" spans="2:14" ht="16.5">
      <c r="B91" s="11">
        <v>228</v>
      </c>
      <c r="C91" s="12" t="s">
        <v>204</v>
      </c>
      <c r="D91" s="13" t="s">
        <v>203</v>
      </c>
      <c r="E91" s="15">
        <v>10</v>
      </c>
      <c r="F91" s="80">
        <v>9</v>
      </c>
      <c r="G91" s="15">
        <v>10</v>
      </c>
      <c r="H91" s="15">
        <v>9</v>
      </c>
      <c r="I91" s="80">
        <v>7</v>
      </c>
      <c r="J91" s="80"/>
      <c r="K91" s="80"/>
      <c r="L91" s="80">
        <f t="shared" si="6"/>
        <v>45</v>
      </c>
      <c r="M91" s="78"/>
      <c r="N91" s="80">
        <f t="shared" si="7"/>
        <v>45</v>
      </c>
    </row>
    <row r="92" spans="2:14" ht="16.5">
      <c r="B92" s="11">
        <v>83</v>
      </c>
      <c r="C92" s="12" t="s">
        <v>215</v>
      </c>
      <c r="D92" s="13" t="s">
        <v>214</v>
      </c>
      <c r="E92" s="15" t="s">
        <v>381</v>
      </c>
      <c r="F92" s="81" t="s">
        <v>381</v>
      </c>
      <c r="G92" s="15" t="s">
        <v>381</v>
      </c>
      <c r="H92" s="15" t="s">
        <v>381</v>
      </c>
      <c r="I92" s="80">
        <v>0</v>
      </c>
      <c r="J92" s="80"/>
      <c r="K92" s="80"/>
      <c r="L92" s="80">
        <f t="shared" si="6"/>
        <v>0</v>
      </c>
      <c r="M92" s="78"/>
      <c r="N92" s="80">
        <f t="shared" si="7"/>
        <v>0</v>
      </c>
    </row>
    <row r="93" spans="2:14" ht="16.5">
      <c r="B93" s="11">
        <v>76</v>
      </c>
      <c r="C93" s="12" t="s">
        <v>219</v>
      </c>
      <c r="D93" s="13" t="s">
        <v>214</v>
      </c>
      <c r="E93" s="15" t="s">
        <v>381</v>
      </c>
      <c r="F93" s="81" t="s">
        <v>381</v>
      </c>
      <c r="G93" s="15" t="s">
        <v>381</v>
      </c>
      <c r="H93" s="15" t="s">
        <v>381</v>
      </c>
      <c r="I93" s="80">
        <v>0</v>
      </c>
      <c r="J93" s="80"/>
      <c r="K93" s="80"/>
      <c r="L93" s="80">
        <f t="shared" si="6"/>
        <v>0</v>
      </c>
      <c r="M93" s="78"/>
      <c r="N93" s="80">
        <f t="shared" si="7"/>
        <v>0</v>
      </c>
    </row>
    <row r="94" spans="2:14" ht="16.5">
      <c r="B94" s="11">
        <v>73</v>
      </c>
      <c r="C94" s="12" t="s">
        <v>235</v>
      </c>
      <c r="D94" s="13" t="s">
        <v>232</v>
      </c>
      <c r="E94" s="15">
        <v>8</v>
      </c>
      <c r="F94" s="80">
        <v>7</v>
      </c>
      <c r="G94" s="15">
        <v>8</v>
      </c>
      <c r="H94" s="15">
        <v>7</v>
      </c>
      <c r="I94" s="80">
        <v>8</v>
      </c>
      <c r="J94" s="80"/>
      <c r="K94" s="80"/>
      <c r="L94" s="80">
        <f t="shared" si="6"/>
        <v>38</v>
      </c>
      <c r="M94" s="78"/>
      <c r="N94" s="80">
        <f t="shared" si="7"/>
        <v>38</v>
      </c>
    </row>
    <row r="95" spans="2:14" ht="16.5">
      <c r="B95" s="11">
        <v>81</v>
      </c>
      <c r="C95" s="12" t="s">
        <v>248</v>
      </c>
      <c r="D95" s="23" t="s">
        <v>246</v>
      </c>
      <c r="E95" s="15">
        <v>13</v>
      </c>
      <c r="F95" s="80">
        <v>13</v>
      </c>
      <c r="G95" s="15">
        <v>13</v>
      </c>
      <c r="H95" s="15">
        <v>13</v>
      </c>
      <c r="I95" s="80">
        <v>13</v>
      </c>
      <c r="J95" s="80"/>
      <c r="K95" s="80"/>
      <c r="L95" s="80">
        <f t="shared" si="6"/>
        <v>65</v>
      </c>
      <c r="M95" s="78"/>
      <c r="N95" s="80">
        <f t="shared" si="7"/>
        <v>65</v>
      </c>
    </row>
    <row r="96" spans="2:14" ht="16.5">
      <c r="B96" s="11">
        <v>126</v>
      </c>
      <c r="C96" s="12" t="s">
        <v>319</v>
      </c>
      <c r="D96" s="23" t="s">
        <v>298</v>
      </c>
      <c r="E96" s="15">
        <v>5</v>
      </c>
      <c r="F96" s="80">
        <v>4</v>
      </c>
      <c r="G96" s="15">
        <v>4</v>
      </c>
      <c r="H96" s="15">
        <v>4</v>
      </c>
      <c r="I96" s="80">
        <v>4</v>
      </c>
      <c r="J96" s="80"/>
      <c r="K96" s="80"/>
      <c r="L96" s="80">
        <f t="shared" si="6"/>
        <v>21</v>
      </c>
      <c r="M96" s="78"/>
      <c r="N96" s="80">
        <f t="shared" si="7"/>
        <v>21</v>
      </c>
    </row>
    <row r="97" spans="2:14" ht="16.5">
      <c r="B97" s="11">
        <v>146</v>
      </c>
      <c r="C97" s="12" t="s">
        <v>327</v>
      </c>
      <c r="D97" s="24" t="s">
        <v>328</v>
      </c>
      <c r="E97" s="15">
        <v>11</v>
      </c>
      <c r="F97" s="80">
        <v>11</v>
      </c>
      <c r="G97" s="15">
        <v>12</v>
      </c>
      <c r="H97" s="15">
        <v>10</v>
      </c>
      <c r="I97" s="80">
        <v>11</v>
      </c>
      <c r="J97" s="80"/>
      <c r="K97" s="80"/>
      <c r="L97" s="80">
        <f t="shared" si="6"/>
        <v>55</v>
      </c>
      <c r="M97" s="78"/>
      <c r="N97" s="80">
        <f t="shared" si="7"/>
        <v>55</v>
      </c>
    </row>
    <row r="98" spans="2:14" ht="16.5">
      <c r="B98" s="11">
        <v>80</v>
      </c>
      <c r="C98" s="12" t="s">
        <v>339</v>
      </c>
      <c r="D98" s="24" t="s">
        <v>332</v>
      </c>
      <c r="E98" s="15" t="s">
        <v>381</v>
      </c>
      <c r="F98" s="81" t="s">
        <v>381</v>
      </c>
      <c r="G98" s="15" t="s">
        <v>381</v>
      </c>
      <c r="H98" s="15" t="s">
        <v>381</v>
      </c>
      <c r="I98" s="80">
        <v>0</v>
      </c>
      <c r="J98" s="80"/>
      <c r="K98" s="80"/>
      <c r="L98" s="80">
        <f t="shared" si="6"/>
        <v>0</v>
      </c>
      <c r="M98" s="78"/>
      <c r="N98" s="80">
        <f t="shared" si="7"/>
        <v>0</v>
      </c>
    </row>
    <row r="101" spans="3:4" ht="18">
      <c r="C101" s="77" t="s">
        <v>433</v>
      </c>
      <c r="D101" s="77"/>
    </row>
    <row r="102" spans="8:12" ht="15.75">
      <c r="H102" s="88"/>
      <c r="I102" s="88"/>
      <c r="J102" s="88"/>
      <c r="K102" s="88"/>
      <c r="L102" s="88"/>
    </row>
    <row r="103" spans="2:12" ht="15">
      <c r="B103" s="79" t="s">
        <v>426</v>
      </c>
      <c r="C103" s="79" t="s">
        <v>427</v>
      </c>
      <c r="D103" s="79" t="s">
        <v>428</v>
      </c>
      <c r="E103" s="81" t="s">
        <v>387</v>
      </c>
      <c r="F103" s="81" t="s">
        <v>386</v>
      </c>
      <c r="G103" s="80" t="s">
        <v>410</v>
      </c>
      <c r="H103" s="80">
        <v>1000</v>
      </c>
      <c r="I103" s="80" t="s">
        <v>442</v>
      </c>
      <c r="J103" s="80"/>
      <c r="K103" s="80"/>
      <c r="L103" s="80" t="s">
        <v>434</v>
      </c>
    </row>
    <row r="104" spans="2:12" ht="16.5">
      <c r="B104" s="11">
        <v>90</v>
      </c>
      <c r="C104" s="12" t="s">
        <v>151</v>
      </c>
      <c r="D104" s="13" t="s">
        <v>129</v>
      </c>
      <c r="E104" s="80">
        <v>6.5</v>
      </c>
      <c r="F104" s="89">
        <v>10</v>
      </c>
      <c r="G104" s="80">
        <v>10</v>
      </c>
      <c r="H104" s="80">
        <v>10</v>
      </c>
      <c r="I104" s="80">
        <v>8</v>
      </c>
      <c r="J104" s="80"/>
      <c r="K104" s="80"/>
      <c r="L104" s="80">
        <f aca="true" t="shared" si="8" ref="L104:L114">SUM(E104:I104)</f>
        <v>44.5</v>
      </c>
    </row>
    <row r="105" spans="2:12" ht="16.5">
      <c r="B105" s="11">
        <v>91</v>
      </c>
      <c r="C105" s="12" t="s">
        <v>152</v>
      </c>
      <c r="D105" s="13" t="s">
        <v>129</v>
      </c>
      <c r="E105" s="80">
        <v>9</v>
      </c>
      <c r="F105" s="89">
        <v>9</v>
      </c>
      <c r="G105" s="80">
        <v>9</v>
      </c>
      <c r="H105" s="80">
        <v>8</v>
      </c>
      <c r="I105" s="80">
        <v>10</v>
      </c>
      <c r="J105" s="80"/>
      <c r="K105" s="80"/>
      <c r="L105" s="80">
        <f t="shared" si="8"/>
        <v>45</v>
      </c>
    </row>
    <row r="106" spans="2:12" ht="16.5">
      <c r="B106" s="11">
        <v>14</v>
      </c>
      <c r="C106" s="12" t="s">
        <v>159</v>
      </c>
      <c r="D106" s="13" t="s">
        <v>153</v>
      </c>
      <c r="E106" s="80">
        <v>8</v>
      </c>
      <c r="F106" s="89">
        <v>8</v>
      </c>
      <c r="G106" s="80">
        <v>8</v>
      </c>
      <c r="H106" s="80">
        <v>9</v>
      </c>
      <c r="I106" s="80">
        <v>7</v>
      </c>
      <c r="J106" s="80"/>
      <c r="K106" s="80"/>
      <c r="L106" s="80">
        <f t="shared" si="8"/>
        <v>40</v>
      </c>
    </row>
    <row r="107" spans="2:12" ht="16.5">
      <c r="B107" s="11">
        <v>243</v>
      </c>
      <c r="C107" s="12" t="s">
        <v>198</v>
      </c>
      <c r="D107" s="13" t="s">
        <v>197</v>
      </c>
      <c r="E107" s="81" t="s">
        <v>383</v>
      </c>
      <c r="F107" s="89" t="s">
        <v>383</v>
      </c>
      <c r="G107" s="80" t="s">
        <v>381</v>
      </c>
      <c r="H107" s="80" t="s">
        <v>381</v>
      </c>
      <c r="I107" s="80" t="s">
        <v>381</v>
      </c>
      <c r="J107" s="80"/>
      <c r="K107" s="80"/>
      <c r="L107" s="80">
        <f t="shared" si="8"/>
        <v>0</v>
      </c>
    </row>
    <row r="108" spans="2:12" ht="16.5">
      <c r="B108" s="11">
        <v>76</v>
      </c>
      <c r="C108" s="12" t="s">
        <v>251</v>
      </c>
      <c r="D108" s="13" t="s">
        <v>246</v>
      </c>
      <c r="E108" s="80">
        <v>11</v>
      </c>
      <c r="F108" s="89">
        <v>11</v>
      </c>
      <c r="G108" s="80">
        <v>11</v>
      </c>
      <c r="H108" s="80">
        <v>11</v>
      </c>
      <c r="I108" s="80">
        <v>11</v>
      </c>
      <c r="J108" s="80"/>
      <c r="K108" s="80"/>
      <c r="L108" s="80">
        <f t="shared" si="8"/>
        <v>55</v>
      </c>
    </row>
    <row r="109" spans="2:12" ht="16.5">
      <c r="B109" s="11">
        <v>47</v>
      </c>
      <c r="C109" s="12" t="s">
        <v>278</v>
      </c>
      <c r="D109" s="13" t="s">
        <v>266</v>
      </c>
      <c r="E109" s="80">
        <v>2.5</v>
      </c>
      <c r="F109" s="89">
        <v>5</v>
      </c>
      <c r="G109" s="80">
        <v>4.5</v>
      </c>
      <c r="H109" s="80">
        <v>5</v>
      </c>
      <c r="I109" s="80">
        <v>5</v>
      </c>
      <c r="J109" s="80"/>
      <c r="K109" s="80"/>
      <c r="L109" s="80">
        <f t="shared" si="8"/>
        <v>22</v>
      </c>
    </row>
    <row r="110" spans="2:12" ht="16.5">
      <c r="B110" s="11">
        <v>140</v>
      </c>
      <c r="C110" s="12" t="s">
        <v>315</v>
      </c>
      <c r="D110" s="13" t="s">
        <v>298</v>
      </c>
      <c r="E110" s="80">
        <v>2.5</v>
      </c>
      <c r="F110" s="89">
        <v>3</v>
      </c>
      <c r="G110" s="80">
        <v>2.5</v>
      </c>
      <c r="H110" s="80">
        <v>4</v>
      </c>
      <c r="I110" s="80">
        <v>4</v>
      </c>
      <c r="J110" s="80"/>
      <c r="K110" s="80"/>
      <c r="L110" s="80">
        <f t="shared" si="8"/>
        <v>16</v>
      </c>
    </row>
    <row r="111" spans="2:12" ht="16.5">
      <c r="B111" s="11">
        <v>130</v>
      </c>
      <c r="C111" s="12" t="s">
        <v>316</v>
      </c>
      <c r="D111" s="13" t="s">
        <v>298</v>
      </c>
      <c r="E111" s="80">
        <v>10</v>
      </c>
      <c r="F111" s="89">
        <v>6</v>
      </c>
      <c r="G111" s="80">
        <v>6.5</v>
      </c>
      <c r="H111" s="80">
        <v>6</v>
      </c>
      <c r="I111" s="80">
        <v>6</v>
      </c>
      <c r="J111" s="80"/>
      <c r="K111" s="80"/>
      <c r="L111" s="80">
        <f t="shared" si="8"/>
        <v>34.5</v>
      </c>
    </row>
    <row r="112" spans="2:12" ht="16.5">
      <c r="B112" s="11">
        <v>222</v>
      </c>
      <c r="C112" s="12" t="s">
        <v>350</v>
      </c>
      <c r="D112" s="13" t="s">
        <v>346</v>
      </c>
      <c r="E112" s="80">
        <v>4.5</v>
      </c>
      <c r="F112" s="89">
        <v>2</v>
      </c>
      <c r="G112" s="80">
        <v>2.5</v>
      </c>
      <c r="H112" s="80">
        <v>2</v>
      </c>
      <c r="I112" s="80">
        <v>3</v>
      </c>
      <c r="J112" s="80"/>
      <c r="K112" s="80"/>
      <c r="L112" s="80">
        <f t="shared" si="8"/>
        <v>14</v>
      </c>
    </row>
    <row r="113" spans="2:12" ht="16.5">
      <c r="B113" s="11">
        <v>234</v>
      </c>
      <c r="C113" s="12" t="s">
        <v>190</v>
      </c>
      <c r="D113" s="13" t="s">
        <v>183</v>
      </c>
      <c r="E113" s="80">
        <v>6.5</v>
      </c>
      <c r="F113" s="89">
        <v>4</v>
      </c>
      <c r="G113" s="80">
        <v>4.5</v>
      </c>
      <c r="H113" s="80">
        <v>3</v>
      </c>
      <c r="I113" s="80">
        <v>0</v>
      </c>
      <c r="J113" s="80"/>
      <c r="K113" s="80"/>
      <c r="L113" s="80">
        <f t="shared" si="8"/>
        <v>18</v>
      </c>
    </row>
    <row r="114" spans="2:12" ht="16.5">
      <c r="B114" s="11">
        <v>73</v>
      </c>
      <c r="C114" s="12" t="s">
        <v>242</v>
      </c>
      <c r="D114" s="13" t="s">
        <v>232</v>
      </c>
      <c r="E114" s="80">
        <v>4.5</v>
      </c>
      <c r="F114" s="89">
        <v>7</v>
      </c>
      <c r="G114" s="80">
        <v>6.5</v>
      </c>
      <c r="H114" s="80">
        <v>7</v>
      </c>
      <c r="I114" s="80">
        <v>9</v>
      </c>
      <c r="J114" s="80"/>
      <c r="K114" s="80"/>
      <c r="L114" s="80">
        <f t="shared" si="8"/>
        <v>34</v>
      </c>
    </row>
    <row r="117" spans="3:4" ht="18">
      <c r="C117" s="77" t="s">
        <v>435</v>
      </c>
      <c r="D117" s="77"/>
    </row>
    <row r="118" spans="3:4" ht="18">
      <c r="C118" s="77"/>
      <c r="D118" s="77"/>
    </row>
    <row r="119" spans="2:14" ht="15">
      <c r="B119" s="79" t="s">
        <v>426</v>
      </c>
      <c r="C119" s="79" t="s">
        <v>427</v>
      </c>
      <c r="D119" s="79" t="s">
        <v>428</v>
      </c>
      <c r="E119" s="81" t="s">
        <v>387</v>
      </c>
      <c r="F119" s="81" t="s">
        <v>386</v>
      </c>
      <c r="G119" s="80" t="s">
        <v>410</v>
      </c>
      <c r="H119" s="80" t="s">
        <v>416</v>
      </c>
      <c r="I119" s="80" t="s">
        <v>386</v>
      </c>
      <c r="J119" s="80" t="s">
        <v>460</v>
      </c>
      <c r="K119" s="80"/>
      <c r="L119" s="80" t="s">
        <v>434</v>
      </c>
      <c r="M119" s="78" t="s">
        <v>461</v>
      </c>
      <c r="N119" s="78" t="s">
        <v>445</v>
      </c>
    </row>
    <row r="120" spans="2:14" ht="16.5">
      <c r="B120" s="11">
        <v>90</v>
      </c>
      <c r="C120" s="12" t="s">
        <v>107</v>
      </c>
      <c r="D120" s="13" t="s">
        <v>108</v>
      </c>
      <c r="E120" s="80">
        <v>5</v>
      </c>
      <c r="F120" s="80">
        <v>4</v>
      </c>
      <c r="G120" s="80">
        <v>5</v>
      </c>
      <c r="H120" s="80">
        <v>5</v>
      </c>
      <c r="I120" s="80">
        <v>5</v>
      </c>
      <c r="J120" s="80">
        <v>5</v>
      </c>
      <c r="K120" s="80"/>
      <c r="L120" s="80">
        <f>SUM(E120:I120)</f>
        <v>24</v>
      </c>
      <c r="M120" s="78"/>
      <c r="N120" s="78"/>
    </row>
    <row r="121" spans="2:14" ht="16.5">
      <c r="B121" s="11">
        <v>98</v>
      </c>
      <c r="C121" s="12" t="s">
        <v>220</v>
      </c>
      <c r="D121" s="13" t="s">
        <v>214</v>
      </c>
      <c r="E121" s="80">
        <v>3</v>
      </c>
      <c r="F121" s="80">
        <v>0</v>
      </c>
      <c r="G121" s="80">
        <v>3</v>
      </c>
      <c r="H121" s="80">
        <v>3</v>
      </c>
      <c r="I121" s="80">
        <v>3</v>
      </c>
      <c r="J121" s="80">
        <v>2</v>
      </c>
      <c r="K121" s="80"/>
      <c r="L121" s="80">
        <f>SUM(E121:I121)</f>
        <v>12</v>
      </c>
      <c r="M121" s="78"/>
      <c r="N121" s="78"/>
    </row>
    <row r="122" spans="2:14" ht="16.5">
      <c r="B122" s="11">
        <v>40</v>
      </c>
      <c r="C122" s="12" t="s">
        <v>279</v>
      </c>
      <c r="D122" s="13" t="s">
        <v>266</v>
      </c>
      <c r="E122" s="80">
        <v>2</v>
      </c>
      <c r="F122" s="80">
        <v>1</v>
      </c>
      <c r="G122" s="80">
        <v>2</v>
      </c>
      <c r="H122" s="80">
        <v>2</v>
      </c>
      <c r="I122" s="80">
        <v>2</v>
      </c>
      <c r="J122" s="80">
        <v>1</v>
      </c>
      <c r="K122" s="80"/>
      <c r="L122" s="80">
        <f>SUM(E122:I122)</f>
        <v>9</v>
      </c>
      <c r="M122" s="78"/>
      <c r="N122" s="78"/>
    </row>
    <row r="123" spans="2:14" ht="16.5">
      <c r="B123" s="11">
        <v>130</v>
      </c>
      <c r="C123" s="12" t="s">
        <v>317</v>
      </c>
      <c r="D123" s="13" t="s">
        <v>298</v>
      </c>
      <c r="E123" s="80">
        <v>1</v>
      </c>
      <c r="F123" s="80">
        <v>2</v>
      </c>
      <c r="G123" s="80">
        <v>1</v>
      </c>
      <c r="H123" s="80" t="s">
        <v>381</v>
      </c>
      <c r="I123" s="80" t="s">
        <v>381</v>
      </c>
      <c r="J123" s="80">
        <v>3</v>
      </c>
      <c r="K123" s="80"/>
      <c r="L123" s="80">
        <f>SUM(E123:I123)</f>
        <v>4</v>
      </c>
      <c r="M123" s="78"/>
      <c r="N123" s="78"/>
    </row>
    <row r="124" spans="2:14" ht="16.5">
      <c r="B124" s="11">
        <v>80</v>
      </c>
      <c r="C124" s="12" t="s">
        <v>362</v>
      </c>
      <c r="D124" s="13" t="s">
        <v>389</v>
      </c>
      <c r="E124" s="80">
        <v>4</v>
      </c>
      <c r="F124" s="80">
        <v>5</v>
      </c>
      <c r="G124" s="80">
        <v>4</v>
      </c>
      <c r="H124" s="80">
        <v>4</v>
      </c>
      <c r="I124" s="80">
        <v>4</v>
      </c>
      <c r="J124" s="80">
        <v>4</v>
      </c>
      <c r="K124" s="80"/>
      <c r="L124" s="80">
        <f>SUM(E124:I124)</f>
        <v>21</v>
      </c>
      <c r="M124" s="78"/>
      <c r="N124" s="78"/>
    </row>
    <row r="125" spans="2:14" ht="15">
      <c r="B125" s="80" t="s">
        <v>382</v>
      </c>
      <c r="C125" s="78"/>
      <c r="D125" s="78"/>
      <c r="E125" s="80"/>
      <c r="F125" s="80"/>
      <c r="G125" s="80"/>
      <c r="H125" s="80"/>
      <c r="I125" s="80"/>
      <c r="J125" s="80"/>
      <c r="K125" s="80"/>
      <c r="L125" s="80"/>
      <c r="M125" s="78"/>
      <c r="N125" s="78"/>
    </row>
    <row r="126" spans="2:14" ht="15">
      <c r="B126" s="80" t="s">
        <v>382</v>
      </c>
      <c r="C126" s="90" t="s">
        <v>382</v>
      </c>
      <c r="D126" s="90"/>
      <c r="E126" s="80"/>
      <c r="F126" s="80"/>
      <c r="G126" s="80"/>
      <c r="H126" s="80"/>
      <c r="I126" s="80"/>
      <c r="J126" s="80"/>
      <c r="K126" s="80"/>
      <c r="L126" s="80"/>
      <c r="M126" s="78"/>
      <c r="N126" s="78"/>
    </row>
    <row r="127" spans="2:12" ht="15">
      <c r="B127" s="71"/>
      <c r="C127" s="91"/>
      <c r="D127" s="91"/>
      <c r="E127" s="71"/>
      <c r="F127" s="71"/>
      <c r="G127" s="71"/>
      <c r="H127" s="71"/>
      <c r="I127" s="71"/>
      <c r="J127" s="71"/>
      <c r="K127" s="71"/>
      <c r="L127" s="71"/>
    </row>
    <row r="128" spans="2:12" ht="15">
      <c r="B128" s="71"/>
      <c r="C128" s="91"/>
      <c r="D128" s="91"/>
      <c r="E128" s="71"/>
      <c r="F128" s="71"/>
      <c r="G128" s="71"/>
      <c r="H128" s="71"/>
      <c r="I128" s="71"/>
      <c r="J128" s="71"/>
      <c r="K128" s="71"/>
      <c r="L128" s="71"/>
    </row>
    <row r="129" spans="2:12" ht="15">
      <c r="B129" s="71"/>
      <c r="C129" s="91"/>
      <c r="D129" s="91"/>
      <c r="E129" s="71"/>
      <c r="F129" s="71"/>
      <c r="G129" s="71"/>
      <c r="H129" s="71"/>
      <c r="I129" s="71"/>
      <c r="J129" s="71"/>
      <c r="K129" s="71"/>
      <c r="L129" s="71"/>
    </row>
    <row r="130" spans="2:12" ht="15">
      <c r="B130" s="71"/>
      <c r="C130" s="91"/>
      <c r="D130" s="91"/>
      <c r="E130" s="71"/>
      <c r="F130" s="71"/>
      <c r="G130" s="71"/>
      <c r="H130" s="71"/>
      <c r="I130" s="71"/>
      <c r="J130" s="71"/>
      <c r="K130" s="71"/>
      <c r="L130" s="71"/>
    </row>
    <row r="131" spans="2:12" ht="15">
      <c r="B131" s="71"/>
      <c r="C131" s="91"/>
      <c r="D131" s="91"/>
      <c r="E131" s="71"/>
      <c r="F131" s="71"/>
      <c r="G131" s="71"/>
      <c r="H131" s="71"/>
      <c r="I131" s="71"/>
      <c r="J131" s="71"/>
      <c r="K131" s="71"/>
      <c r="L131" s="71"/>
    </row>
    <row r="132" spans="3:4" ht="18">
      <c r="C132" s="77" t="s">
        <v>436</v>
      </c>
      <c r="D132" s="77"/>
    </row>
    <row r="133" spans="3:4" ht="18">
      <c r="C133" s="77"/>
      <c r="D133" s="77"/>
    </row>
    <row r="134" spans="2:12" ht="15">
      <c r="B134" s="79" t="s">
        <v>426</v>
      </c>
      <c r="C134" s="79" t="s">
        <v>427</v>
      </c>
      <c r="D134" s="79" t="s">
        <v>428</v>
      </c>
      <c r="E134" s="92">
        <v>200</v>
      </c>
      <c r="F134" s="80">
        <v>2000</v>
      </c>
      <c r="G134" s="80">
        <v>500</v>
      </c>
      <c r="H134" s="80">
        <v>600</v>
      </c>
      <c r="I134" s="80"/>
      <c r="J134" s="80"/>
      <c r="K134" s="80"/>
      <c r="L134" s="80" t="s">
        <v>434</v>
      </c>
    </row>
    <row r="135" spans="2:12" ht="16.5">
      <c r="B135" s="11">
        <v>32</v>
      </c>
      <c r="C135" s="12" t="s">
        <v>100</v>
      </c>
      <c r="D135" s="13" t="s">
        <v>75</v>
      </c>
      <c r="E135" s="80">
        <v>6</v>
      </c>
      <c r="F135" s="15">
        <v>9</v>
      </c>
      <c r="G135" s="80">
        <v>4.5</v>
      </c>
      <c r="H135" s="80">
        <v>6</v>
      </c>
      <c r="I135" s="80"/>
      <c r="J135" s="80"/>
      <c r="K135" s="80"/>
      <c r="L135" s="80">
        <f aca="true" t="shared" si="9" ref="L135:L145">SUM(E135:I135)</f>
        <v>25.5</v>
      </c>
    </row>
    <row r="136" spans="2:12" ht="16.5">
      <c r="B136" s="11">
        <v>15</v>
      </c>
      <c r="C136" s="12" t="s">
        <v>155</v>
      </c>
      <c r="D136" s="13" t="s">
        <v>153</v>
      </c>
      <c r="E136" s="80">
        <v>10</v>
      </c>
      <c r="F136" s="15">
        <v>2</v>
      </c>
      <c r="G136" s="80">
        <v>10</v>
      </c>
      <c r="H136" s="80">
        <v>9</v>
      </c>
      <c r="I136" s="80"/>
      <c r="J136" s="80"/>
      <c r="K136" s="80"/>
      <c r="L136" s="80">
        <f t="shared" si="9"/>
        <v>31</v>
      </c>
    </row>
    <row r="137" spans="2:12" ht="16.5">
      <c r="B137" s="11">
        <v>9</v>
      </c>
      <c r="C137" s="12" t="s">
        <v>156</v>
      </c>
      <c r="D137" s="13" t="s">
        <v>153</v>
      </c>
      <c r="E137" s="80">
        <v>3</v>
      </c>
      <c r="F137" s="15">
        <v>4</v>
      </c>
      <c r="G137" s="80">
        <v>4.5</v>
      </c>
      <c r="H137" s="80">
        <v>2.5</v>
      </c>
      <c r="I137" s="80"/>
      <c r="J137" s="80"/>
      <c r="K137" s="80"/>
      <c r="L137" s="80">
        <f t="shared" si="9"/>
        <v>14</v>
      </c>
    </row>
    <row r="138" spans="2:12" ht="16.5">
      <c r="B138" s="11">
        <v>5</v>
      </c>
      <c r="C138" s="12" t="s">
        <v>157</v>
      </c>
      <c r="D138" s="13" t="s">
        <v>153</v>
      </c>
      <c r="E138" s="80">
        <v>11</v>
      </c>
      <c r="F138" s="15">
        <v>3</v>
      </c>
      <c r="G138" s="80">
        <v>11</v>
      </c>
      <c r="H138" s="80">
        <v>10</v>
      </c>
      <c r="I138" s="80"/>
      <c r="J138" s="80"/>
      <c r="K138" s="80"/>
      <c r="L138" s="80">
        <f t="shared" si="9"/>
        <v>35</v>
      </c>
    </row>
    <row r="139" spans="2:12" ht="16.5">
      <c r="B139" s="11">
        <v>81</v>
      </c>
      <c r="C139" s="12" t="s">
        <v>224</v>
      </c>
      <c r="D139" s="13" t="s">
        <v>214</v>
      </c>
      <c r="E139" s="80">
        <v>4.5</v>
      </c>
      <c r="F139" s="15">
        <v>6</v>
      </c>
      <c r="G139" s="80">
        <v>2.5</v>
      </c>
      <c r="H139" s="80">
        <v>4.5</v>
      </c>
      <c r="I139" s="80"/>
      <c r="J139" s="80"/>
      <c r="K139" s="80"/>
      <c r="L139" s="80">
        <f t="shared" si="9"/>
        <v>17.5</v>
      </c>
    </row>
    <row r="140" spans="2:12" ht="16.5">
      <c r="B140" s="11">
        <v>82</v>
      </c>
      <c r="C140" s="12" t="s">
        <v>225</v>
      </c>
      <c r="D140" s="13" t="s">
        <v>214</v>
      </c>
      <c r="E140" s="80">
        <v>8</v>
      </c>
      <c r="F140" s="15">
        <v>10</v>
      </c>
      <c r="G140" s="80">
        <v>7</v>
      </c>
      <c r="H140" s="80">
        <v>7</v>
      </c>
      <c r="I140" s="80"/>
      <c r="J140" s="80"/>
      <c r="K140" s="80"/>
      <c r="L140" s="80">
        <f t="shared" si="9"/>
        <v>32</v>
      </c>
    </row>
    <row r="141" spans="2:12" ht="16.5">
      <c r="B141" s="11">
        <v>92</v>
      </c>
      <c r="C141" s="12" t="s">
        <v>264</v>
      </c>
      <c r="D141" s="13" t="s">
        <v>257</v>
      </c>
      <c r="E141" s="80">
        <v>3</v>
      </c>
      <c r="F141" s="15">
        <v>7</v>
      </c>
      <c r="G141" s="80">
        <v>6</v>
      </c>
      <c r="H141" s="80">
        <v>8</v>
      </c>
      <c r="I141" s="80"/>
      <c r="J141" s="80"/>
      <c r="K141" s="80"/>
      <c r="L141" s="80">
        <f t="shared" si="9"/>
        <v>24</v>
      </c>
    </row>
    <row r="142" spans="2:12" ht="16.5">
      <c r="B142" s="11">
        <v>89</v>
      </c>
      <c r="C142" s="12" t="s">
        <v>265</v>
      </c>
      <c r="D142" s="13" t="s">
        <v>257</v>
      </c>
      <c r="E142" s="80">
        <v>9</v>
      </c>
      <c r="F142" s="15">
        <v>11</v>
      </c>
      <c r="G142" s="80">
        <v>9</v>
      </c>
      <c r="H142" s="80">
        <v>11</v>
      </c>
      <c r="I142" s="78"/>
      <c r="J142" s="78"/>
      <c r="K142" s="78"/>
      <c r="L142" s="80">
        <f t="shared" si="9"/>
        <v>40</v>
      </c>
    </row>
    <row r="143" spans="2:12" ht="16.5">
      <c r="B143" s="11">
        <v>127</v>
      </c>
      <c r="C143" s="12" t="s">
        <v>314</v>
      </c>
      <c r="D143" s="23" t="s">
        <v>298</v>
      </c>
      <c r="E143" s="80">
        <v>7</v>
      </c>
      <c r="F143" s="15">
        <v>8</v>
      </c>
      <c r="G143" s="80">
        <v>8</v>
      </c>
      <c r="H143" s="80">
        <v>2.5</v>
      </c>
      <c r="I143" s="78"/>
      <c r="J143" s="78"/>
      <c r="K143" s="78"/>
      <c r="L143" s="80">
        <f t="shared" si="9"/>
        <v>25.5</v>
      </c>
    </row>
    <row r="144" spans="2:12" ht="16.5">
      <c r="B144" s="11">
        <v>210</v>
      </c>
      <c r="C144" s="12" t="s">
        <v>349</v>
      </c>
      <c r="D144" s="23" t="s">
        <v>346</v>
      </c>
      <c r="E144" s="80">
        <v>1</v>
      </c>
      <c r="F144" s="15">
        <v>1</v>
      </c>
      <c r="G144" s="80">
        <v>1</v>
      </c>
      <c r="H144" s="80">
        <v>1</v>
      </c>
      <c r="I144" s="78"/>
      <c r="J144" s="78"/>
      <c r="K144" s="78"/>
      <c r="L144" s="80">
        <f t="shared" si="9"/>
        <v>4</v>
      </c>
    </row>
    <row r="145" spans="2:12" ht="16.5">
      <c r="B145" s="11">
        <v>215</v>
      </c>
      <c r="C145" s="12" t="s">
        <v>374</v>
      </c>
      <c r="D145" s="23" t="s">
        <v>346</v>
      </c>
      <c r="E145" s="80">
        <v>4.5</v>
      </c>
      <c r="F145" s="15" t="s">
        <v>381</v>
      </c>
      <c r="G145" s="80">
        <v>2.5</v>
      </c>
      <c r="H145" s="80">
        <v>4.5</v>
      </c>
      <c r="I145" s="78"/>
      <c r="J145" s="78"/>
      <c r="K145" s="78"/>
      <c r="L145" s="80">
        <f t="shared" si="9"/>
        <v>11.5</v>
      </c>
    </row>
    <row r="148" spans="3:4" ht="18">
      <c r="C148" s="77" t="s">
        <v>437</v>
      </c>
      <c r="D148" s="77"/>
    </row>
    <row r="149" spans="3:4" ht="18">
      <c r="C149" s="77"/>
      <c r="D149" s="77"/>
    </row>
    <row r="150" spans="2:12" ht="15">
      <c r="B150" s="79" t="s">
        <v>426</v>
      </c>
      <c r="C150" s="79" t="s">
        <v>427</v>
      </c>
      <c r="D150" s="79" t="s">
        <v>428</v>
      </c>
      <c r="E150" s="92">
        <v>300</v>
      </c>
      <c r="F150" s="80">
        <v>1000</v>
      </c>
      <c r="G150" s="80">
        <v>500</v>
      </c>
      <c r="H150" s="80">
        <v>600</v>
      </c>
      <c r="I150" s="80"/>
      <c r="J150" s="80"/>
      <c r="K150" s="80"/>
      <c r="L150" s="80" t="s">
        <v>434</v>
      </c>
    </row>
    <row r="151" spans="2:12" ht="16.5">
      <c r="B151" s="11">
        <v>78</v>
      </c>
      <c r="C151" s="12" t="s">
        <v>222</v>
      </c>
      <c r="D151" s="13" t="s">
        <v>214</v>
      </c>
      <c r="E151" s="80">
        <v>2</v>
      </c>
      <c r="F151" s="80">
        <v>2</v>
      </c>
      <c r="G151" s="80">
        <v>2</v>
      </c>
      <c r="H151" s="80">
        <v>2</v>
      </c>
      <c r="I151" s="80" t="s">
        <v>382</v>
      </c>
      <c r="J151" s="80"/>
      <c r="K151" s="80"/>
      <c r="L151" s="80">
        <f>SUM(E151:I151)</f>
        <v>8</v>
      </c>
    </row>
    <row r="152" spans="2:12" ht="16.5">
      <c r="B152" s="11">
        <v>93</v>
      </c>
      <c r="C152" s="12" t="s">
        <v>223</v>
      </c>
      <c r="D152" s="13" t="s">
        <v>214</v>
      </c>
      <c r="E152" s="80">
        <v>1</v>
      </c>
      <c r="F152" s="80">
        <v>1</v>
      </c>
      <c r="G152" s="80">
        <v>1</v>
      </c>
      <c r="H152" s="80">
        <v>1</v>
      </c>
      <c r="I152" s="80" t="s">
        <v>382</v>
      </c>
      <c r="J152" s="80"/>
      <c r="K152" s="80"/>
      <c r="L152" s="80">
        <f>SUM(E152:I152)</f>
        <v>4</v>
      </c>
    </row>
    <row r="153" spans="2:12" ht="15">
      <c r="B153" s="80"/>
      <c r="C153" s="90"/>
      <c r="D153" s="90"/>
      <c r="E153" s="80"/>
      <c r="F153" s="80"/>
      <c r="G153" s="80"/>
      <c r="H153" s="80"/>
      <c r="I153" s="80"/>
      <c r="J153" s="80"/>
      <c r="K153" s="80"/>
      <c r="L153" s="80"/>
    </row>
    <row r="154" spans="2:12" ht="15">
      <c r="B154" s="80"/>
      <c r="C154" s="90"/>
      <c r="D154" s="90"/>
      <c r="E154" s="80"/>
      <c r="F154" s="80"/>
      <c r="G154" s="80"/>
      <c r="H154" s="80"/>
      <c r="I154" s="80"/>
      <c r="J154" s="80"/>
      <c r="K154" s="80"/>
      <c r="L154" s="80"/>
    </row>
    <row r="155" spans="2:12" ht="15">
      <c r="B155" s="80"/>
      <c r="C155" s="90"/>
      <c r="D155" s="90"/>
      <c r="E155" s="80"/>
      <c r="F155" s="80"/>
      <c r="G155" s="80"/>
      <c r="H155" s="80"/>
      <c r="I155" s="80"/>
      <c r="J155" s="80"/>
      <c r="K155" s="80"/>
      <c r="L155" s="80"/>
    </row>
    <row r="156" spans="2:12" ht="15">
      <c r="B156" s="80"/>
      <c r="C156" s="78"/>
      <c r="D156" s="78"/>
      <c r="E156" s="80"/>
      <c r="F156" s="80"/>
      <c r="G156" s="80"/>
      <c r="H156" s="80"/>
      <c r="I156" s="80"/>
      <c r="J156" s="80"/>
      <c r="K156" s="80"/>
      <c r="L156" s="80"/>
    </row>
    <row r="159" spans="3:4" ht="18">
      <c r="C159" s="77" t="s">
        <v>438</v>
      </c>
      <c r="D159" s="77"/>
    </row>
    <row r="160" spans="3:4" ht="18">
      <c r="C160" s="77"/>
      <c r="D160" s="77"/>
    </row>
    <row r="161" spans="2:12" ht="15">
      <c r="B161" s="79" t="s">
        <v>426</v>
      </c>
      <c r="C161" s="79" t="s">
        <v>427</v>
      </c>
      <c r="D161" s="79" t="s">
        <v>428</v>
      </c>
      <c r="E161" s="92">
        <v>200</v>
      </c>
      <c r="F161" s="80">
        <v>600</v>
      </c>
      <c r="G161" s="80">
        <v>400</v>
      </c>
      <c r="H161" s="80">
        <v>600</v>
      </c>
      <c r="I161" s="80"/>
      <c r="J161" s="80"/>
      <c r="K161" s="80"/>
      <c r="L161" s="80" t="s">
        <v>434</v>
      </c>
    </row>
    <row r="162" spans="2:12" ht="16.5">
      <c r="B162" s="11">
        <v>226</v>
      </c>
      <c r="C162" s="12" t="s">
        <v>211</v>
      </c>
      <c r="D162" s="13" t="s">
        <v>203</v>
      </c>
      <c r="E162" s="80">
        <v>2</v>
      </c>
      <c r="F162" s="80">
        <v>3</v>
      </c>
      <c r="G162" s="80">
        <v>3</v>
      </c>
      <c r="H162" s="15">
        <v>3</v>
      </c>
      <c r="I162" s="80"/>
      <c r="J162" s="80"/>
      <c r="K162" s="80"/>
      <c r="L162" s="80">
        <f>SUM(E162:I162)</f>
        <v>11</v>
      </c>
    </row>
    <row r="163" spans="2:12" ht="16.5">
      <c r="B163" s="11">
        <v>128</v>
      </c>
      <c r="C163" s="12" t="s">
        <v>313</v>
      </c>
      <c r="D163" s="13" t="s">
        <v>298</v>
      </c>
      <c r="E163" s="80">
        <v>1</v>
      </c>
      <c r="F163" s="80">
        <v>1</v>
      </c>
      <c r="G163" s="80">
        <v>1</v>
      </c>
      <c r="H163" s="15">
        <v>1</v>
      </c>
      <c r="I163" s="80"/>
      <c r="J163" s="80"/>
      <c r="K163" s="80"/>
      <c r="L163" s="80">
        <f>SUM(E163:I163)</f>
        <v>4</v>
      </c>
    </row>
    <row r="164" spans="2:12" ht="16.5">
      <c r="B164" s="11">
        <v>216</v>
      </c>
      <c r="C164" s="12" t="s">
        <v>348</v>
      </c>
      <c r="D164" s="13" t="s">
        <v>346</v>
      </c>
      <c r="E164" s="80">
        <v>3</v>
      </c>
      <c r="F164" s="80">
        <v>2</v>
      </c>
      <c r="G164" s="80">
        <v>2</v>
      </c>
      <c r="H164" s="15">
        <v>2</v>
      </c>
      <c r="I164" s="80"/>
      <c r="J164" s="80"/>
      <c r="K164" s="80"/>
      <c r="L164" s="80">
        <f>SUM(E164:I164)</f>
        <v>9</v>
      </c>
    </row>
    <row r="167" spans="3:4" ht="18">
      <c r="C167" s="77" t="s">
        <v>439</v>
      </c>
      <c r="D167" s="77"/>
    </row>
    <row r="168" spans="3:4" ht="18">
      <c r="C168" s="77"/>
      <c r="D168" s="77"/>
    </row>
    <row r="169" spans="2:12" ht="15">
      <c r="B169" s="79" t="s">
        <v>426</v>
      </c>
      <c r="C169" s="79" t="s">
        <v>427</v>
      </c>
      <c r="D169" s="79" t="s">
        <v>428</v>
      </c>
      <c r="E169" s="92">
        <v>300</v>
      </c>
      <c r="F169" s="80">
        <v>400</v>
      </c>
      <c r="G169" s="80">
        <v>200</v>
      </c>
      <c r="H169" s="80">
        <v>250</v>
      </c>
      <c r="I169" s="80"/>
      <c r="J169" s="80"/>
      <c r="K169" s="80"/>
      <c r="L169" s="80" t="s">
        <v>434</v>
      </c>
    </row>
    <row r="170" spans="2:12" ht="16.5">
      <c r="B170" s="11">
        <v>131</v>
      </c>
      <c r="C170" s="12" t="s">
        <v>309</v>
      </c>
      <c r="D170" s="13" t="s">
        <v>298</v>
      </c>
      <c r="E170" s="80">
        <v>1</v>
      </c>
      <c r="F170" s="80">
        <v>1</v>
      </c>
      <c r="G170" s="80">
        <v>1</v>
      </c>
      <c r="H170" s="80">
        <v>1</v>
      </c>
      <c r="I170" s="80"/>
      <c r="J170" s="80"/>
      <c r="K170" s="80"/>
      <c r="L170" s="80">
        <f>SUM(E170:I170)</f>
        <v>4</v>
      </c>
    </row>
    <row r="171" spans="2:12" ht="16.5">
      <c r="B171" s="11" t="s">
        <v>382</v>
      </c>
      <c r="C171" s="12" t="s">
        <v>382</v>
      </c>
      <c r="D171" s="13" t="s">
        <v>382</v>
      </c>
      <c r="E171" s="80" t="s">
        <v>382</v>
      </c>
      <c r="F171" s="80" t="s">
        <v>382</v>
      </c>
      <c r="G171" s="80" t="s">
        <v>382</v>
      </c>
      <c r="H171" s="80"/>
      <c r="I171" s="80"/>
      <c r="J171" s="80"/>
      <c r="K171" s="80"/>
      <c r="L171" s="80" t="s">
        <v>382</v>
      </c>
    </row>
    <row r="172" spans="2:12" ht="16.5">
      <c r="B172" s="11" t="s">
        <v>382</v>
      </c>
      <c r="C172" s="12" t="s">
        <v>382</v>
      </c>
      <c r="D172" s="13" t="s">
        <v>382</v>
      </c>
      <c r="E172" s="80" t="s">
        <v>382</v>
      </c>
      <c r="F172" s="80" t="s">
        <v>382</v>
      </c>
      <c r="G172" s="80" t="s">
        <v>382</v>
      </c>
      <c r="H172" s="80"/>
      <c r="I172" s="80"/>
      <c r="J172" s="80"/>
      <c r="K172" s="80"/>
      <c r="L172" s="80" t="s">
        <v>382</v>
      </c>
    </row>
    <row r="175" spans="3:4" ht="18">
      <c r="C175" s="77" t="s">
        <v>440</v>
      </c>
      <c r="D175" s="77"/>
    </row>
    <row r="176" spans="3:4" ht="18">
      <c r="C176" s="77"/>
      <c r="D176" s="77"/>
    </row>
    <row r="177" spans="2:12" ht="15">
      <c r="B177" s="79" t="s">
        <v>426</v>
      </c>
      <c r="C177" s="79" t="s">
        <v>427</v>
      </c>
      <c r="D177" s="79" t="s">
        <v>428</v>
      </c>
      <c r="E177" s="92">
        <v>300</v>
      </c>
      <c r="F177" s="80">
        <v>400</v>
      </c>
      <c r="G177" s="80">
        <v>200</v>
      </c>
      <c r="H177" s="80">
        <v>250</v>
      </c>
      <c r="I177" s="80"/>
      <c r="J177" s="80"/>
      <c r="K177" s="80"/>
      <c r="L177" s="80" t="s">
        <v>434</v>
      </c>
    </row>
    <row r="178" spans="2:12" ht="16.5">
      <c r="B178" s="11">
        <v>140</v>
      </c>
      <c r="C178" s="12" t="s">
        <v>311</v>
      </c>
      <c r="D178" s="13" t="s">
        <v>298</v>
      </c>
      <c r="E178" s="80">
        <v>1</v>
      </c>
      <c r="F178" s="80">
        <v>1</v>
      </c>
      <c r="G178" s="80">
        <v>1</v>
      </c>
      <c r="H178" s="80">
        <v>2</v>
      </c>
      <c r="I178" s="80"/>
      <c r="J178" s="80"/>
      <c r="K178" s="80"/>
      <c r="L178" s="80">
        <f>SUM(E178:I178)</f>
        <v>5</v>
      </c>
    </row>
    <row r="179" spans="2:12" ht="16.5">
      <c r="B179" s="11">
        <v>133</v>
      </c>
      <c r="C179" s="12" t="s">
        <v>312</v>
      </c>
      <c r="D179" s="13" t="s">
        <v>298</v>
      </c>
      <c r="E179" s="80">
        <v>2</v>
      </c>
      <c r="F179" s="80">
        <v>2</v>
      </c>
      <c r="G179" s="80">
        <v>2</v>
      </c>
      <c r="H179" s="80">
        <v>1</v>
      </c>
      <c r="I179" s="80"/>
      <c r="J179" s="80"/>
      <c r="K179" s="80"/>
      <c r="L179" s="80">
        <f>SUM(E179:I179)</f>
        <v>7</v>
      </c>
    </row>
    <row r="180" spans="2:12" ht="16.5">
      <c r="B180" s="11" t="s">
        <v>382</v>
      </c>
      <c r="C180" s="12" t="s">
        <v>382</v>
      </c>
      <c r="D180" s="13" t="s">
        <v>382</v>
      </c>
      <c r="E180" s="80" t="s">
        <v>382</v>
      </c>
      <c r="F180" s="80" t="s">
        <v>382</v>
      </c>
      <c r="G180" s="80" t="s">
        <v>382</v>
      </c>
      <c r="H180" s="80"/>
      <c r="I180" s="80"/>
      <c r="J180" s="80"/>
      <c r="K180" s="80"/>
      <c r="L180" s="80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4">
      <selection activeCell="AA13" sqref="AA13:AA36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10.28125" style="0" customWidth="1"/>
    <col min="6" max="6" width="6.140625" style="0" customWidth="1"/>
    <col min="7" max="7" width="6.00390625" style="0" customWidth="1"/>
    <col min="8" max="8" width="3.140625" style="0" customWidth="1"/>
    <col min="9" max="9" width="6.140625" style="0" customWidth="1"/>
    <col min="10" max="10" width="6.00390625" style="0" customWidth="1"/>
    <col min="11" max="11" width="3.140625" style="0" customWidth="1"/>
    <col min="12" max="12" width="6.140625" style="0" customWidth="1"/>
    <col min="13" max="13" width="6.00390625" style="0" customWidth="1"/>
    <col min="14" max="14" width="3.140625" style="0" customWidth="1"/>
    <col min="15" max="15" width="6.140625" style="0" customWidth="1"/>
    <col min="16" max="16" width="6.00390625" style="0" customWidth="1"/>
    <col min="17" max="17" width="3.140625" style="0" customWidth="1"/>
    <col min="18" max="19" width="6.00390625" style="0" customWidth="1"/>
    <col min="20" max="20" width="3.140625" style="0" customWidth="1"/>
    <col min="21" max="22" width="6.00390625" style="0" customWidth="1"/>
    <col min="23" max="23" width="3.140625" style="0" customWidth="1"/>
    <col min="24" max="25" width="6.00390625" style="0" customWidth="1"/>
    <col min="26" max="26" width="3.140625" style="0" customWidth="1"/>
    <col min="27" max="27" width="12.00390625" style="0" customWidth="1"/>
    <col min="29" max="29" width="5.57421875" style="0" customWidth="1"/>
  </cols>
  <sheetData>
    <row r="1" spans="1:29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  <c r="AC1" s="1"/>
    </row>
    <row r="2" spans="1:29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52"/>
      <c r="R2" s="52"/>
      <c r="S2" s="52"/>
      <c r="T2" s="52"/>
      <c r="U2" s="52"/>
      <c r="V2" s="52"/>
      <c r="W2" s="52"/>
      <c r="X2" s="52"/>
      <c r="Y2" s="52"/>
      <c r="Z2" s="52"/>
      <c r="AA2" s="2"/>
      <c r="AB2" s="1"/>
      <c r="AC2" s="1"/>
    </row>
    <row r="3" spans="1:29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4"/>
      <c r="AC3" s="1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4"/>
      <c r="AC5" s="1"/>
    </row>
    <row r="6" spans="1:29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6.5" thickBot="1" thickTop="1">
      <c r="A7" s="118" t="s">
        <v>123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Top="1">
      <c r="A8" s="3"/>
      <c r="B8" s="4"/>
      <c r="C8" s="4"/>
      <c r="D8" s="4"/>
      <c r="E8" s="4"/>
      <c r="F8" s="128" t="s"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4"/>
    </row>
    <row r="9" spans="1:29" ht="15.75" thickBot="1">
      <c r="A9" s="1"/>
      <c r="B9" s="1"/>
      <c r="C9" s="1"/>
      <c r="D9" s="1"/>
      <c r="E9" s="1"/>
      <c r="F9" s="131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"/>
    </row>
    <row r="10" spans="1:29" ht="16.5" thickBot="1" thickTop="1">
      <c r="A10" s="102" t="s">
        <v>0</v>
      </c>
      <c r="B10" s="105" t="s">
        <v>1</v>
      </c>
      <c r="C10" s="102" t="s">
        <v>2</v>
      </c>
      <c r="D10" s="108"/>
      <c r="E10" s="121" t="s">
        <v>3</v>
      </c>
      <c r="F10" s="117"/>
      <c r="G10" s="122"/>
      <c r="H10" s="6"/>
      <c r="I10" s="111" t="s">
        <v>3</v>
      </c>
      <c r="J10" s="112"/>
      <c r="K10" s="5"/>
      <c r="L10" s="111" t="s">
        <v>3</v>
      </c>
      <c r="M10" s="112"/>
      <c r="N10" s="5"/>
      <c r="O10" s="111" t="s">
        <v>3</v>
      </c>
      <c r="P10" s="112"/>
      <c r="Q10" s="5"/>
      <c r="R10" s="111" t="s">
        <v>3</v>
      </c>
      <c r="S10" s="112"/>
      <c r="T10" s="5"/>
      <c r="U10" s="111" t="s">
        <v>3</v>
      </c>
      <c r="V10" s="112"/>
      <c r="W10" s="5"/>
      <c r="X10" s="111" t="s">
        <v>3</v>
      </c>
      <c r="Y10" s="112"/>
      <c r="Z10" s="5"/>
      <c r="AA10" s="136" t="s">
        <v>62</v>
      </c>
      <c r="AB10" s="103" t="s">
        <v>4</v>
      </c>
      <c r="AC10" s="135"/>
    </row>
    <row r="11" spans="1:29" ht="15.75" thickBot="1">
      <c r="A11" s="103"/>
      <c r="B11" s="106"/>
      <c r="C11" s="103"/>
      <c r="D11" s="109"/>
      <c r="E11" s="113" t="s">
        <v>71</v>
      </c>
      <c r="F11" s="114"/>
      <c r="G11" s="115"/>
      <c r="H11" s="6"/>
      <c r="I11" s="116" t="s">
        <v>401</v>
      </c>
      <c r="J11" s="117"/>
      <c r="K11" s="5"/>
      <c r="L11" s="116" t="s">
        <v>407</v>
      </c>
      <c r="M11" s="117"/>
      <c r="N11" s="5"/>
      <c r="O11" s="116" t="s">
        <v>413</v>
      </c>
      <c r="P11" s="117"/>
      <c r="Q11" s="5"/>
      <c r="R11" s="139" t="s">
        <v>415</v>
      </c>
      <c r="S11" s="140"/>
      <c r="T11" s="5"/>
      <c r="U11" s="139" t="s">
        <v>391</v>
      </c>
      <c r="V11" s="140"/>
      <c r="W11" s="5"/>
      <c r="X11" s="139">
        <v>5000</v>
      </c>
      <c r="Y11" s="140"/>
      <c r="Z11" s="5"/>
      <c r="AA11" s="137"/>
      <c r="AB11" s="103"/>
      <c r="AC11" s="109"/>
    </row>
    <row r="12" spans="1:29" ht="15.75" thickBot="1">
      <c r="A12" s="104"/>
      <c r="B12" s="107"/>
      <c r="C12" s="104"/>
      <c r="D12" s="110"/>
      <c r="E12" s="53" t="s">
        <v>72</v>
      </c>
      <c r="F12" s="56" t="s">
        <v>5</v>
      </c>
      <c r="G12" s="54" t="s">
        <v>6</v>
      </c>
      <c r="H12" s="9"/>
      <c r="I12" s="7" t="s">
        <v>5</v>
      </c>
      <c r="J12" s="8" t="s">
        <v>6</v>
      </c>
      <c r="K12" s="9"/>
      <c r="L12" s="7" t="s">
        <v>5</v>
      </c>
      <c r="M12" s="8" t="s">
        <v>6</v>
      </c>
      <c r="N12" s="10"/>
      <c r="O12" s="7" t="s">
        <v>5</v>
      </c>
      <c r="P12" s="8" t="s">
        <v>6</v>
      </c>
      <c r="Q12" s="10"/>
      <c r="R12" s="7" t="s">
        <v>5</v>
      </c>
      <c r="S12" s="8" t="s">
        <v>6</v>
      </c>
      <c r="T12" s="10"/>
      <c r="U12" s="7" t="s">
        <v>5</v>
      </c>
      <c r="V12" s="8" t="s">
        <v>6</v>
      </c>
      <c r="W12" s="10"/>
      <c r="X12" s="7" t="s">
        <v>5</v>
      </c>
      <c r="Y12" s="8" t="s">
        <v>6</v>
      </c>
      <c r="Z12" s="10"/>
      <c r="AA12" s="138"/>
      <c r="AB12" s="104"/>
      <c r="AC12" s="110"/>
    </row>
    <row r="13" spans="1:30" s="18" customFormat="1" ht="17.25">
      <c r="A13" s="11">
        <v>99</v>
      </c>
      <c r="B13" s="12" t="s">
        <v>124</v>
      </c>
      <c r="C13" s="13" t="s">
        <v>121</v>
      </c>
      <c r="D13" s="14"/>
      <c r="E13" s="15">
        <v>30.2</v>
      </c>
      <c r="F13" s="55">
        <f aca="true" t="shared" si="0" ref="F13:F36">RANK(E13,$E$13:$E$36,1)</f>
        <v>4</v>
      </c>
      <c r="G13" s="15">
        <f>+IF(F13=1,24)+IF(F13=2,23)+IF(F13=3,22)+IF(F13=4,21)+IF(F13=5,20)+IF(F13=6,19)+IF(F13=7,18)+IF(F13=8,17)+IF(F13=9,16)+IF(F13=10,15)+IF(F13=11,14)+IF(F13=12,13)+IF(F13=13,12)+IF(F13=14,11)+IF(F13=15,10)+IF(F13=16,9)+IF(F13=17,8)+IF(F13=18,7)+IF(F13=19,6)+IF(F13=20,5)+IF(F13=21,4)+IF(F13=22,3)+IF(F13=23,2)+IF(F13=24,1)</f>
        <v>21</v>
      </c>
      <c r="H13" s="14"/>
      <c r="I13" s="55">
        <v>3</v>
      </c>
      <c r="J13" s="15">
        <f>+IF(I13=1,24)+IF(I13=2,23)+IF(I13=3,22)+IF(I13=4,21)+IF(I13=5,20)+IF(I13=6,19)+IF(I13=7,18)+IF(I13=8,17)+IF(I13=9,16)+IF(I13=10,15)+IF(I13=11,14)+IF(I13=12,13)+IF(I13=13,12)+IF(I13=14,11)+IF(I13=15,10)+IF(I13=16,9)+IF(I13=17,8)+IF(I13=18,7)+IF(I13=19,6)+IF(I13=20,5)+IF(I13=21,4)+IF(I13=22,3)+IF(I13=23,2)+IF(I13=24,1)</f>
        <v>22</v>
      </c>
      <c r="K13" s="14"/>
      <c r="L13" s="61">
        <v>4</v>
      </c>
      <c r="M13" s="15">
        <f>+IF(L13=1,24)+IF(L13=2,23)+IF(L13=3,22)+IF(L13=4,21)+IF(L13=5,20)+IF(L13=6,19)+IF(L13=7,18)+IF(L13=8,17)+IF(L13=9,16)+IF(L13=10,15)+IF(L13=11,14)+IF(L13=12,13)+IF(L13=13,12)+IF(L13=14,11)+IF(L13=15,10)+IF(L13=16,9)+IF(L13=17,8)+IF(L13=18,7)+IF(L13=19,6)+IF(L13=20,5)+IF(L13=21,4)+IF(L13=22,3)+IF(L13=23,2)+IF(L13=24,1)</f>
        <v>21</v>
      </c>
      <c r="N13" s="14"/>
      <c r="O13" s="17">
        <v>3</v>
      </c>
      <c r="P13" s="15">
        <f>+IF(O13=1,24)+IF(O13=2,23)+IF(O13=3,22)+IF(O13=4,21)+IF(O13=5,20)+IF(O13=6,19)+IF(O13=7,18)+IF(O13=8,17)+IF(O13=9,16)+IF(O13=10,15)+IF(O13=11,14)+IF(O13=12,13)+IF(O13=13,12)+IF(O13=14,11)+IF(O13=15,10)+IF(O13=16,9)+IF(O13=17,8)+IF(O13=18,7)+IF(O13=19,6)+IF(O13=20,5)+IF(O13=21,4)+IF(O13=22,3)+IF(O13=23,2)+IF(O13=24,1)</f>
        <v>22</v>
      </c>
      <c r="Q13" s="14"/>
      <c r="R13" s="15">
        <v>7</v>
      </c>
      <c r="S13" s="15">
        <f>+IF(R13=1,24)+IF(R13=2,23)+IF(R13=3,22)+IF(R13=4,21)+IF(R13=5,20)+IF(R13=6,19)+IF(R13=7,18)+IF(R13=8,17)+IF(R13=9,16)+IF(R13=10,15)+IF(R13=11,14)+IF(R13=12,13)+IF(R13=13,12)+IF(R13=14,11)+IF(R13=15,10)+IF(R13=16,9)+IF(R13=17,8)+IF(R13=18,7)+IF(R13=19,6)+IF(R13=20,5)+IF(R13=21,4)+IF(R13=22,3)+IF(R13=23,2)+IF(R13=24,1)</f>
        <v>18</v>
      </c>
      <c r="T13" s="14"/>
      <c r="U13" s="15">
        <v>13</v>
      </c>
      <c r="V13" s="15">
        <v>7</v>
      </c>
      <c r="W13" s="14"/>
      <c r="X13" s="15">
        <v>2</v>
      </c>
      <c r="Y13" s="15">
        <f>+IF(X13=1,24)+IF(X13=2,23)+IF(X13=3,22)+IF(X13=4,21)+IF(X13=5,20)+IF(X13=6,19)+IF(X13=7,18)+IF(X13=8,17)+IF(X13=9,16)+IF(X13=10,15)+IF(X13=11,14)+IF(X13=12,13)+IF(X13=13,12)+IF(X13=14,11)+IF(X13=15,10)+IF(X13=16,9)+IF(X13=17,8)+IF(X13=18,7)+IF(X13=19,6)+IF(X13=20,5)+IF(X13=21,4)+IF(X13=22,3)+IF(X13=23,2)+IF(X13=24,1)</f>
        <v>23</v>
      </c>
      <c r="Z13" s="14"/>
      <c r="AA13" s="15">
        <f>MIN(G13,J13,M13,P13,S13,V13)</f>
        <v>7</v>
      </c>
      <c r="AB13" s="17">
        <f>SUM(G13,J13,M13,P13,S13,V13,Y13)-AA13</f>
        <v>127</v>
      </c>
      <c r="AC13" s="14"/>
      <c r="AD13" s="98"/>
    </row>
    <row r="14" spans="1:30" s="18" customFormat="1" ht="17.25">
      <c r="A14" s="11">
        <v>78</v>
      </c>
      <c r="B14" s="12" t="s">
        <v>125</v>
      </c>
      <c r="C14" s="13" t="s">
        <v>121</v>
      </c>
      <c r="D14" s="19"/>
      <c r="E14" s="15">
        <v>31.88</v>
      </c>
      <c r="F14" s="55">
        <f t="shared" si="0"/>
        <v>11</v>
      </c>
      <c r="G14" s="15">
        <f aca="true" t="shared" si="1" ref="G14:G36">+IF(F14=1,24)+IF(F14=2,23)+IF(F14=3,22)+IF(F14=4,21)+IF(F14=5,20)+IF(F14=6,19)+IF(F14=7,18)+IF(F14=8,17)+IF(F14=9,16)+IF(F14=10,15)+IF(F14=11,14)+IF(F14=12,13)+IF(F14=13,12)+IF(F14=14,11)+IF(F14=15,10)+IF(F14=16,9)+IF(F14=17,8)+IF(F14=18,7)+IF(F14=19,6)+IF(F14=20,5)+IF(F14=21,4)+IF(F14=22,3)+IF(F14=23,2)+IF(F14=24,1)</f>
        <v>14</v>
      </c>
      <c r="H14" s="19"/>
      <c r="I14" s="67">
        <v>11</v>
      </c>
      <c r="J14" s="15">
        <f aca="true" t="shared" si="2" ref="J14:J36">+IF(I14=1,24)+IF(I14=2,23)+IF(I14=3,22)+IF(I14=4,21)+IF(I14=5,20)+IF(I14=6,19)+IF(I14=7,18)+IF(I14=8,17)+IF(I14=9,16)+IF(I14=10,15)+IF(I14=11,14)+IF(I14=12,13)+IF(I14=13,12)+IF(I14=14,11)+IF(I14=15,10)+IF(I14=16,9)+IF(I14=17,8)+IF(I14=18,7)+IF(I14=19,6)+IF(I14=20,5)+IF(I14=21,4)+IF(I14=22,3)+IF(I14=23,2)+IF(I14=24,1)</f>
        <v>14</v>
      </c>
      <c r="K14" s="19"/>
      <c r="L14" s="62">
        <v>14</v>
      </c>
      <c r="M14" s="15">
        <f aca="true" t="shared" si="3" ref="M14:M36">+IF(L14=1,24)+IF(L14=2,23)+IF(L14=3,22)+IF(L14=4,21)+IF(L14=5,20)+IF(L14=6,19)+IF(L14=7,18)+IF(L14=8,17)+IF(L14=9,16)+IF(L14=10,15)+IF(L14=11,14)+IF(L14=12,13)+IF(L14=13,12)+IF(L14=14,11)+IF(L14=15,10)+IF(L14=16,9)+IF(L14=17,8)+IF(L14=18,7)+IF(L14=19,6)+IF(L14=20,5)+IF(L14=21,4)+IF(L14=22,3)+IF(L14=23,2)+IF(L14=24,1)</f>
        <v>11</v>
      </c>
      <c r="N14" s="19"/>
      <c r="O14" s="59">
        <v>18</v>
      </c>
      <c r="P14" s="15">
        <f aca="true" t="shared" si="4" ref="P14:P36">+IF(O14=1,24)+IF(O14=2,23)+IF(O14=3,22)+IF(O14=4,21)+IF(O14=5,20)+IF(O14=6,19)+IF(O14=7,18)+IF(O14=8,17)+IF(O14=9,16)+IF(O14=10,15)+IF(O14=11,14)+IF(O14=12,13)+IF(O14=13,12)+IF(O14=14,11)+IF(O14=15,10)+IF(O14=16,9)+IF(O14=17,8)+IF(O14=18,7)+IF(O14=19,6)+IF(O14=20,5)+IF(O14=21,4)+IF(O14=22,3)+IF(O14=23,2)+IF(O14=24,1)</f>
        <v>7</v>
      </c>
      <c r="Q14" s="19"/>
      <c r="R14" s="11">
        <v>19</v>
      </c>
      <c r="S14" s="15">
        <f aca="true" t="shared" si="5" ref="S14:S36">+IF(R14=1,24)+IF(R14=2,23)+IF(R14=3,22)+IF(R14=4,21)+IF(R14=5,20)+IF(R14=6,19)+IF(R14=7,18)+IF(R14=8,17)+IF(R14=9,16)+IF(R14=10,15)+IF(R14=11,14)+IF(R14=12,13)+IF(R14=13,12)+IF(R14=14,11)+IF(R14=15,10)+IF(R14=16,9)+IF(R14=17,8)+IF(R14=18,7)+IF(R14=19,6)+IF(R14=20,5)+IF(R14=21,4)+IF(R14=22,3)+IF(R14=23,2)+IF(R14=24,1)</f>
        <v>6</v>
      </c>
      <c r="T14" s="14"/>
      <c r="U14" s="11">
        <v>13</v>
      </c>
      <c r="V14" s="15">
        <v>7</v>
      </c>
      <c r="W14" s="14"/>
      <c r="X14" s="11">
        <v>14</v>
      </c>
      <c r="Y14" s="15">
        <f aca="true" t="shared" si="6" ref="Y14:Y36">+IF(X14=1,24)+IF(X14=2,23)+IF(X14=3,22)+IF(X14=4,21)+IF(X14=5,20)+IF(X14=6,19)+IF(X14=7,18)+IF(X14=8,17)+IF(X14=9,16)+IF(X14=10,15)+IF(X14=11,14)+IF(X14=12,13)+IF(X14=13,12)+IF(X14=14,11)+IF(X14=15,10)+IF(X14=16,9)+IF(X14=17,8)+IF(X14=18,7)+IF(X14=19,6)+IF(X14=20,5)+IF(X14=21,4)+IF(X14=22,3)+IF(X14=23,2)+IF(X14=24,1)</f>
        <v>11</v>
      </c>
      <c r="Z14" s="14"/>
      <c r="AA14" s="15">
        <f aca="true" t="shared" si="7" ref="AA14:AA34">MIN(G14,J14,M14,P14,S14,V14)</f>
        <v>6</v>
      </c>
      <c r="AB14" s="17">
        <f aca="true" t="shared" si="8" ref="AB14:AB36">SUM(G14,J14,M14,P14,S14,V14,Y14)-AA14</f>
        <v>64</v>
      </c>
      <c r="AC14" s="19"/>
      <c r="AD14" s="98"/>
    </row>
    <row r="15" spans="1:30" s="18" customFormat="1" ht="17.25">
      <c r="A15" s="11">
        <v>90</v>
      </c>
      <c r="B15" s="12" t="s">
        <v>126</v>
      </c>
      <c r="C15" s="13" t="s">
        <v>121</v>
      </c>
      <c r="D15" s="19"/>
      <c r="E15" s="15">
        <v>31.19</v>
      </c>
      <c r="F15" s="55">
        <f t="shared" si="0"/>
        <v>7</v>
      </c>
      <c r="G15" s="15">
        <f t="shared" si="1"/>
        <v>18</v>
      </c>
      <c r="H15" s="19"/>
      <c r="I15" s="67">
        <v>12</v>
      </c>
      <c r="J15" s="15">
        <f t="shared" si="2"/>
        <v>13</v>
      </c>
      <c r="K15" s="19"/>
      <c r="L15" s="62">
        <v>8</v>
      </c>
      <c r="M15" s="15">
        <f t="shared" si="3"/>
        <v>17</v>
      </c>
      <c r="N15" s="19"/>
      <c r="O15" s="59">
        <v>14</v>
      </c>
      <c r="P15" s="15">
        <f t="shared" si="4"/>
        <v>11</v>
      </c>
      <c r="Q15" s="19"/>
      <c r="R15" s="11">
        <v>14</v>
      </c>
      <c r="S15" s="15">
        <f t="shared" si="5"/>
        <v>11</v>
      </c>
      <c r="T15" s="14"/>
      <c r="U15" s="11">
        <v>4</v>
      </c>
      <c r="V15" s="15">
        <v>20</v>
      </c>
      <c r="W15" s="14"/>
      <c r="X15" s="11">
        <v>15</v>
      </c>
      <c r="Y15" s="15">
        <f t="shared" si="6"/>
        <v>10</v>
      </c>
      <c r="Z15" s="14"/>
      <c r="AA15" s="15">
        <v>10</v>
      </c>
      <c r="AB15" s="17">
        <f t="shared" si="8"/>
        <v>90</v>
      </c>
      <c r="AC15" s="19"/>
      <c r="AD15" s="98"/>
    </row>
    <row r="16" spans="1:30" s="18" customFormat="1" ht="17.25">
      <c r="A16" s="11">
        <v>77</v>
      </c>
      <c r="B16" s="12" t="s">
        <v>146</v>
      </c>
      <c r="C16" s="13" t="s">
        <v>129</v>
      </c>
      <c r="D16" s="19"/>
      <c r="E16" s="15">
        <v>31.13</v>
      </c>
      <c r="F16" s="55">
        <f t="shared" si="0"/>
        <v>6</v>
      </c>
      <c r="G16" s="15">
        <f t="shared" si="1"/>
        <v>19</v>
      </c>
      <c r="H16" s="19"/>
      <c r="I16" s="67">
        <v>10</v>
      </c>
      <c r="J16" s="15">
        <f t="shared" si="2"/>
        <v>15</v>
      </c>
      <c r="K16" s="19"/>
      <c r="L16" s="63">
        <v>11</v>
      </c>
      <c r="M16" s="15">
        <f t="shared" si="3"/>
        <v>14</v>
      </c>
      <c r="N16" s="19"/>
      <c r="O16" s="59">
        <v>9</v>
      </c>
      <c r="P16" s="15">
        <f t="shared" si="4"/>
        <v>16</v>
      </c>
      <c r="Q16" s="19"/>
      <c r="R16" s="11">
        <v>17</v>
      </c>
      <c r="S16" s="15">
        <f t="shared" si="5"/>
        <v>8</v>
      </c>
      <c r="T16" s="14"/>
      <c r="U16" s="11">
        <v>7</v>
      </c>
      <c r="V16" s="15">
        <v>15.5</v>
      </c>
      <c r="W16" s="14"/>
      <c r="X16" s="11">
        <v>13</v>
      </c>
      <c r="Y16" s="15">
        <f t="shared" si="6"/>
        <v>12</v>
      </c>
      <c r="Z16" s="14"/>
      <c r="AA16" s="15">
        <f t="shared" si="7"/>
        <v>8</v>
      </c>
      <c r="AB16" s="17">
        <f t="shared" si="8"/>
        <v>91.5</v>
      </c>
      <c r="AC16" s="19"/>
      <c r="AD16" s="98"/>
    </row>
    <row r="17" spans="1:30" s="18" customFormat="1" ht="17.25">
      <c r="A17" s="11">
        <v>89</v>
      </c>
      <c r="B17" s="12" t="s">
        <v>147</v>
      </c>
      <c r="C17" s="13" t="s">
        <v>129</v>
      </c>
      <c r="D17" s="19"/>
      <c r="E17" s="15">
        <v>31.95</v>
      </c>
      <c r="F17" s="55">
        <f t="shared" si="0"/>
        <v>13</v>
      </c>
      <c r="G17" s="15">
        <f t="shared" si="1"/>
        <v>12</v>
      </c>
      <c r="H17" s="19"/>
      <c r="I17" s="67">
        <v>23</v>
      </c>
      <c r="J17" s="15">
        <f t="shared" si="2"/>
        <v>2</v>
      </c>
      <c r="K17" s="19"/>
      <c r="L17" s="63">
        <v>12</v>
      </c>
      <c r="M17" s="15">
        <f t="shared" si="3"/>
        <v>13</v>
      </c>
      <c r="N17" s="19"/>
      <c r="O17" s="59">
        <v>10</v>
      </c>
      <c r="P17" s="15">
        <f t="shared" si="4"/>
        <v>15</v>
      </c>
      <c r="Q17" s="19"/>
      <c r="R17" s="11">
        <v>8</v>
      </c>
      <c r="S17" s="15">
        <f t="shared" si="5"/>
        <v>17</v>
      </c>
      <c r="T17" s="14"/>
      <c r="U17" s="11">
        <v>4</v>
      </c>
      <c r="V17" s="15">
        <v>20</v>
      </c>
      <c r="W17" s="14"/>
      <c r="X17" s="11">
        <v>5</v>
      </c>
      <c r="Y17" s="15">
        <f t="shared" si="6"/>
        <v>20</v>
      </c>
      <c r="Z17" s="14"/>
      <c r="AA17" s="15">
        <f t="shared" si="7"/>
        <v>2</v>
      </c>
      <c r="AB17" s="17">
        <f t="shared" si="8"/>
        <v>97</v>
      </c>
      <c r="AC17" s="19"/>
      <c r="AD17" s="98"/>
    </row>
    <row r="18" spans="1:30" s="18" customFormat="1" ht="17.25">
      <c r="A18" s="11">
        <v>87</v>
      </c>
      <c r="B18" s="12" t="s">
        <v>148</v>
      </c>
      <c r="C18" s="13" t="s">
        <v>129</v>
      </c>
      <c r="D18" s="19"/>
      <c r="E18" s="15">
        <v>31.94</v>
      </c>
      <c r="F18" s="55">
        <f t="shared" si="0"/>
        <v>12</v>
      </c>
      <c r="G18" s="15">
        <f t="shared" si="1"/>
        <v>13</v>
      </c>
      <c r="H18" s="19"/>
      <c r="I18" s="67">
        <v>4</v>
      </c>
      <c r="J18" s="15">
        <f t="shared" si="2"/>
        <v>21</v>
      </c>
      <c r="K18" s="19"/>
      <c r="L18" s="63">
        <v>15</v>
      </c>
      <c r="M18" s="15">
        <f t="shared" si="3"/>
        <v>10</v>
      </c>
      <c r="N18" s="19"/>
      <c r="O18" s="59">
        <v>5</v>
      </c>
      <c r="P18" s="15">
        <f t="shared" si="4"/>
        <v>20</v>
      </c>
      <c r="Q18" s="19"/>
      <c r="R18" s="11">
        <v>4</v>
      </c>
      <c r="S18" s="15">
        <f t="shared" si="5"/>
        <v>21</v>
      </c>
      <c r="T18" s="14"/>
      <c r="U18" s="11">
        <v>13</v>
      </c>
      <c r="V18" s="15">
        <v>7</v>
      </c>
      <c r="W18" s="14"/>
      <c r="X18" s="11">
        <v>4</v>
      </c>
      <c r="Y18" s="15">
        <f t="shared" si="6"/>
        <v>21</v>
      </c>
      <c r="Z18" s="14"/>
      <c r="AA18" s="15">
        <f t="shared" si="7"/>
        <v>7</v>
      </c>
      <c r="AB18" s="17">
        <f t="shared" si="8"/>
        <v>106</v>
      </c>
      <c r="AC18" s="19"/>
      <c r="AD18" s="98"/>
    </row>
    <row r="19" spans="1:30" s="18" customFormat="1" ht="17.25">
      <c r="A19" s="11">
        <v>91</v>
      </c>
      <c r="B19" s="12" t="s">
        <v>149</v>
      </c>
      <c r="C19" s="13" t="s">
        <v>129</v>
      </c>
      <c r="D19" s="19"/>
      <c r="E19" s="15">
        <v>35.6</v>
      </c>
      <c r="F19" s="55">
        <f t="shared" si="0"/>
        <v>23</v>
      </c>
      <c r="G19" s="15">
        <f t="shared" si="1"/>
        <v>2</v>
      </c>
      <c r="H19" s="19"/>
      <c r="I19" s="67">
        <v>22</v>
      </c>
      <c r="J19" s="15">
        <f t="shared" si="2"/>
        <v>3</v>
      </c>
      <c r="K19" s="19"/>
      <c r="L19" s="59">
        <v>19</v>
      </c>
      <c r="M19" s="15">
        <f t="shared" si="3"/>
        <v>6</v>
      </c>
      <c r="N19" s="19"/>
      <c r="O19" s="59">
        <v>13</v>
      </c>
      <c r="P19" s="15">
        <f t="shared" si="4"/>
        <v>12</v>
      </c>
      <c r="Q19" s="19"/>
      <c r="R19" s="11">
        <v>15</v>
      </c>
      <c r="S19" s="15">
        <f t="shared" si="5"/>
        <v>10</v>
      </c>
      <c r="T19" s="14"/>
      <c r="U19" s="11">
        <v>13</v>
      </c>
      <c r="V19" s="15">
        <v>7</v>
      </c>
      <c r="W19" s="14"/>
      <c r="X19" s="11">
        <v>16</v>
      </c>
      <c r="Y19" s="15">
        <f t="shared" si="6"/>
        <v>9</v>
      </c>
      <c r="Z19" s="14"/>
      <c r="AA19" s="15">
        <f t="shared" si="7"/>
        <v>2</v>
      </c>
      <c r="AB19" s="17">
        <f t="shared" si="8"/>
        <v>47</v>
      </c>
      <c r="AC19" s="19"/>
      <c r="AD19" s="98"/>
    </row>
    <row r="20" spans="1:30" s="18" customFormat="1" ht="17.25">
      <c r="A20" s="11">
        <v>86</v>
      </c>
      <c r="B20" s="12" t="s">
        <v>363</v>
      </c>
      <c r="C20" s="13" t="s">
        <v>129</v>
      </c>
      <c r="D20" s="19"/>
      <c r="E20" s="15">
        <v>29.95</v>
      </c>
      <c r="F20" s="55">
        <f t="shared" si="0"/>
        <v>2</v>
      </c>
      <c r="G20" s="15">
        <f t="shared" si="1"/>
        <v>23</v>
      </c>
      <c r="H20" s="19"/>
      <c r="I20" s="67">
        <v>2</v>
      </c>
      <c r="J20" s="15">
        <f t="shared" si="2"/>
        <v>23</v>
      </c>
      <c r="K20" s="19"/>
      <c r="L20" s="59">
        <v>2</v>
      </c>
      <c r="M20" s="15">
        <f t="shared" si="3"/>
        <v>23</v>
      </c>
      <c r="N20" s="19"/>
      <c r="O20" s="59">
        <v>2</v>
      </c>
      <c r="P20" s="15">
        <f t="shared" si="4"/>
        <v>23</v>
      </c>
      <c r="Q20" s="19"/>
      <c r="R20" s="11">
        <v>1</v>
      </c>
      <c r="S20" s="15">
        <f t="shared" si="5"/>
        <v>24</v>
      </c>
      <c r="T20" s="14"/>
      <c r="U20" s="11">
        <v>2</v>
      </c>
      <c r="V20" s="15">
        <f>+IF(U20=1,24)+IF(U20=2,23)+IF(U20=3,22)+IF(U20=4,21)+IF(U20=5,20)+IF(U20=6,19)+IF(U20=7,18)+IF(U20=8,17)+IF(U20=9,16)+IF(U20=10,15)+IF(U20=11,14)+IF(U20=12,13)+IF(U20=13,12)+IF(U20=14,11)+IF(U20=15,10)+IF(U20=16,9)+IF(U20=17,8)+IF(U20=18,7)+IF(U20=19,6)+IF(U20=20,5)+IF(U20=21,4)+IF(U20=22,3)+IF(U20=23,2)+IF(U20=24,1)</f>
        <v>23</v>
      </c>
      <c r="W20" s="14"/>
      <c r="X20" s="11">
        <v>3</v>
      </c>
      <c r="Y20" s="15">
        <f t="shared" si="6"/>
        <v>22</v>
      </c>
      <c r="Z20" s="14"/>
      <c r="AA20" s="15">
        <v>22</v>
      </c>
      <c r="AB20" s="17">
        <f t="shared" si="8"/>
        <v>139</v>
      </c>
      <c r="AC20" s="19"/>
      <c r="AD20" s="98" t="s">
        <v>465</v>
      </c>
    </row>
    <row r="21" spans="1:30" s="18" customFormat="1" ht="17.25">
      <c r="A21" s="11">
        <v>240</v>
      </c>
      <c r="B21" s="12" t="s">
        <v>174</v>
      </c>
      <c r="C21" s="13" t="s">
        <v>172</v>
      </c>
      <c r="D21" s="19"/>
      <c r="E21" s="15">
        <v>34.1</v>
      </c>
      <c r="F21" s="55">
        <f t="shared" si="0"/>
        <v>19</v>
      </c>
      <c r="G21" s="15">
        <f t="shared" si="1"/>
        <v>6</v>
      </c>
      <c r="H21" s="19"/>
      <c r="I21" s="67">
        <v>17</v>
      </c>
      <c r="J21" s="15">
        <f t="shared" si="2"/>
        <v>8</v>
      </c>
      <c r="K21" s="19"/>
      <c r="L21" s="60">
        <v>20</v>
      </c>
      <c r="M21" s="15">
        <f t="shared" si="3"/>
        <v>5</v>
      </c>
      <c r="N21" s="19"/>
      <c r="O21" s="60">
        <v>20</v>
      </c>
      <c r="P21" s="15">
        <f t="shared" si="4"/>
        <v>5</v>
      </c>
      <c r="Q21" s="19"/>
      <c r="R21" s="22">
        <v>22</v>
      </c>
      <c r="S21" s="15">
        <f t="shared" si="5"/>
        <v>3</v>
      </c>
      <c r="T21" s="14"/>
      <c r="U21" s="22">
        <v>7</v>
      </c>
      <c r="V21" s="15">
        <v>15.5</v>
      </c>
      <c r="W21" s="14"/>
      <c r="X21" s="24">
        <v>22</v>
      </c>
      <c r="Y21" s="15">
        <f t="shared" si="6"/>
        <v>3</v>
      </c>
      <c r="Z21" s="14"/>
      <c r="AA21" s="15">
        <f t="shared" si="7"/>
        <v>3</v>
      </c>
      <c r="AB21" s="17">
        <f t="shared" si="8"/>
        <v>42.5</v>
      </c>
      <c r="AC21" s="19"/>
      <c r="AD21" s="98"/>
    </row>
    <row r="22" spans="1:30" s="18" customFormat="1" ht="17.25">
      <c r="A22" s="11">
        <v>227</v>
      </c>
      <c r="B22" s="12" t="s">
        <v>207</v>
      </c>
      <c r="C22" s="13" t="s">
        <v>203</v>
      </c>
      <c r="D22" s="19"/>
      <c r="E22" s="15">
        <v>32.69</v>
      </c>
      <c r="F22" s="55">
        <f t="shared" si="0"/>
        <v>17</v>
      </c>
      <c r="G22" s="15">
        <f t="shared" si="1"/>
        <v>8</v>
      </c>
      <c r="H22" s="19"/>
      <c r="I22" s="67">
        <v>15</v>
      </c>
      <c r="J22" s="15">
        <f t="shared" si="2"/>
        <v>10</v>
      </c>
      <c r="K22" s="19"/>
      <c r="L22" s="60">
        <v>16</v>
      </c>
      <c r="M22" s="15">
        <f t="shared" si="3"/>
        <v>9</v>
      </c>
      <c r="N22" s="19"/>
      <c r="O22" s="60">
        <v>21</v>
      </c>
      <c r="P22" s="15">
        <f t="shared" si="4"/>
        <v>4</v>
      </c>
      <c r="Q22" s="19"/>
      <c r="R22" s="22">
        <v>10</v>
      </c>
      <c r="S22" s="15">
        <f t="shared" si="5"/>
        <v>15</v>
      </c>
      <c r="T22" s="14"/>
      <c r="U22" s="22">
        <v>4</v>
      </c>
      <c r="V22" s="15">
        <v>20</v>
      </c>
      <c r="W22" s="14"/>
      <c r="X22" s="24">
        <v>10</v>
      </c>
      <c r="Y22" s="15">
        <f t="shared" si="6"/>
        <v>15</v>
      </c>
      <c r="Z22" s="14"/>
      <c r="AA22" s="15">
        <f t="shared" si="7"/>
        <v>4</v>
      </c>
      <c r="AB22" s="17">
        <f t="shared" si="8"/>
        <v>77</v>
      </c>
      <c r="AC22" s="19"/>
      <c r="AD22" s="98"/>
    </row>
    <row r="23" spans="1:30" s="18" customFormat="1" ht="17.25">
      <c r="A23" s="11">
        <v>226</v>
      </c>
      <c r="B23" s="12" t="s">
        <v>208</v>
      </c>
      <c r="C23" s="13" t="s">
        <v>203</v>
      </c>
      <c r="D23" s="19"/>
      <c r="E23" s="15">
        <v>31.97</v>
      </c>
      <c r="F23" s="55">
        <f t="shared" si="0"/>
        <v>14</v>
      </c>
      <c r="G23" s="15">
        <f t="shared" si="1"/>
        <v>11</v>
      </c>
      <c r="H23" s="19"/>
      <c r="I23" s="67">
        <v>19</v>
      </c>
      <c r="J23" s="15">
        <f t="shared" si="2"/>
        <v>6</v>
      </c>
      <c r="K23" s="19"/>
      <c r="L23" s="60">
        <v>13</v>
      </c>
      <c r="M23" s="15">
        <f t="shared" si="3"/>
        <v>12</v>
      </c>
      <c r="N23" s="19"/>
      <c r="O23" s="60">
        <v>17</v>
      </c>
      <c r="P23" s="15">
        <f t="shared" si="4"/>
        <v>8</v>
      </c>
      <c r="Q23" s="19"/>
      <c r="R23" s="22">
        <v>18</v>
      </c>
      <c r="S23" s="15">
        <f t="shared" si="5"/>
        <v>7</v>
      </c>
      <c r="T23" s="14"/>
      <c r="U23" s="22">
        <v>13</v>
      </c>
      <c r="V23" s="15">
        <v>7</v>
      </c>
      <c r="W23" s="14"/>
      <c r="X23" s="60" t="s">
        <v>383</v>
      </c>
      <c r="Y23" s="15" t="s">
        <v>381</v>
      </c>
      <c r="Z23" s="14"/>
      <c r="AA23" s="15">
        <f t="shared" si="7"/>
        <v>6</v>
      </c>
      <c r="AB23" s="17">
        <f t="shared" si="8"/>
        <v>45</v>
      </c>
      <c r="AC23" s="19"/>
      <c r="AD23" s="98"/>
    </row>
    <row r="24" spans="1:30" s="18" customFormat="1" ht="17.25">
      <c r="A24" s="11">
        <v>228</v>
      </c>
      <c r="B24" s="12" t="s">
        <v>209</v>
      </c>
      <c r="C24" s="13" t="s">
        <v>203</v>
      </c>
      <c r="D24" s="19"/>
      <c r="E24" s="15">
        <v>34.12</v>
      </c>
      <c r="F24" s="55">
        <f t="shared" si="0"/>
        <v>20</v>
      </c>
      <c r="G24" s="15">
        <f t="shared" si="1"/>
        <v>5</v>
      </c>
      <c r="H24" s="19"/>
      <c r="I24" s="67">
        <v>21</v>
      </c>
      <c r="J24" s="15">
        <f t="shared" si="2"/>
        <v>4</v>
      </c>
      <c r="K24" s="19"/>
      <c r="L24" s="60">
        <v>22</v>
      </c>
      <c r="M24" s="15">
        <f t="shared" si="3"/>
        <v>3</v>
      </c>
      <c r="N24" s="19"/>
      <c r="O24" s="60">
        <v>22</v>
      </c>
      <c r="P24" s="15">
        <f t="shared" si="4"/>
        <v>3</v>
      </c>
      <c r="Q24" s="19"/>
      <c r="R24" s="22">
        <v>23</v>
      </c>
      <c r="S24" s="15">
        <f t="shared" si="5"/>
        <v>2</v>
      </c>
      <c r="T24" s="14"/>
      <c r="U24" s="22">
        <v>13</v>
      </c>
      <c r="V24" s="15">
        <v>7</v>
      </c>
      <c r="W24" s="14"/>
      <c r="X24" s="24">
        <v>21</v>
      </c>
      <c r="Y24" s="15">
        <f t="shared" si="6"/>
        <v>4</v>
      </c>
      <c r="Z24" s="14"/>
      <c r="AA24" s="15">
        <v>1</v>
      </c>
      <c r="AB24" s="17">
        <f t="shared" si="8"/>
        <v>27</v>
      </c>
      <c r="AC24" s="19"/>
      <c r="AD24" s="98"/>
    </row>
    <row r="25" spans="1:30" s="18" customFormat="1" ht="17.25">
      <c r="A25" s="11">
        <v>114</v>
      </c>
      <c r="B25" s="12" t="s">
        <v>226</v>
      </c>
      <c r="C25" s="23" t="s">
        <v>214</v>
      </c>
      <c r="D25" s="19"/>
      <c r="E25" s="15">
        <v>33.28</v>
      </c>
      <c r="F25" s="55">
        <f t="shared" si="0"/>
        <v>18</v>
      </c>
      <c r="G25" s="15">
        <f t="shared" si="1"/>
        <v>7</v>
      </c>
      <c r="H25" s="19"/>
      <c r="I25" s="67">
        <v>8</v>
      </c>
      <c r="J25" s="15">
        <f t="shared" si="2"/>
        <v>17</v>
      </c>
      <c r="K25" s="19"/>
      <c r="L25" s="60">
        <v>17</v>
      </c>
      <c r="M25" s="15">
        <f t="shared" si="3"/>
        <v>8</v>
      </c>
      <c r="N25" s="19"/>
      <c r="O25" s="60">
        <v>8</v>
      </c>
      <c r="P25" s="15">
        <f t="shared" si="4"/>
        <v>17</v>
      </c>
      <c r="Q25" s="19"/>
      <c r="R25" s="22">
        <v>13</v>
      </c>
      <c r="S25" s="15">
        <f t="shared" si="5"/>
        <v>12</v>
      </c>
      <c r="T25" s="14"/>
      <c r="U25" s="22">
        <v>13</v>
      </c>
      <c r="V25" s="15">
        <v>7</v>
      </c>
      <c r="W25" s="14"/>
      <c r="X25" s="24">
        <v>7</v>
      </c>
      <c r="Y25" s="15">
        <f t="shared" si="6"/>
        <v>18</v>
      </c>
      <c r="Z25" s="14"/>
      <c r="AA25" s="15">
        <f t="shared" si="7"/>
        <v>7</v>
      </c>
      <c r="AB25" s="17">
        <f t="shared" si="8"/>
        <v>79</v>
      </c>
      <c r="AC25" s="19"/>
      <c r="AD25" s="98"/>
    </row>
    <row r="26" spans="1:30" s="18" customFormat="1" ht="17.25">
      <c r="A26" s="11">
        <v>73</v>
      </c>
      <c r="B26" s="12" t="s">
        <v>241</v>
      </c>
      <c r="C26" s="23" t="s">
        <v>232</v>
      </c>
      <c r="D26" s="19"/>
      <c r="E26" s="15" t="s">
        <v>382</v>
      </c>
      <c r="F26" s="55" t="s">
        <v>383</v>
      </c>
      <c r="G26" s="15" t="s">
        <v>381</v>
      </c>
      <c r="H26" s="19"/>
      <c r="I26" s="67" t="s">
        <v>383</v>
      </c>
      <c r="J26" s="15" t="s">
        <v>381</v>
      </c>
      <c r="K26" s="19"/>
      <c r="L26" s="60" t="s">
        <v>383</v>
      </c>
      <c r="M26" s="15" t="s">
        <v>381</v>
      </c>
      <c r="N26" s="19"/>
      <c r="O26" s="60" t="s">
        <v>383</v>
      </c>
      <c r="P26" s="15" t="s">
        <v>381</v>
      </c>
      <c r="Q26" s="19"/>
      <c r="R26" s="60" t="s">
        <v>383</v>
      </c>
      <c r="S26" s="15" t="s">
        <v>381</v>
      </c>
      <c r="T26" s="14"/>
      <c r="U26" s="60" t="s">
        <v>383</v>
      </c>
      <c r="V26" s="15" t="s">
        <v>381</v>
      </c>
      <c r="W26" s="14"/>
      <c r="X26" s="60" t="s">
        <v>383</v>
      </c>
      <c r="Y26" s="15" t="s">
        <v>381</v>
      </c>
      <c r="Z26" s="14"/>
      <c r="AA26" s="15">
        <f t="shared" si="7"/>
        <v>0</v>
      </c>
      <c r="AB26" s="17">
        <f t="shared" si="8"/>
        <v>0</v>
      </c>
      <c r="AC26" s="19"/>
      <c r="AD26" s="98"/>
    </row>
    <row r="27" spans="1:30" s="18" customFormat="1" ht="17.25">
      <c r="A27" s="11">
        <v>76</v>
      </c>
      <c r="B27" s="12" t="s">
        <v>249</v>
      </c>
      <c r="C27" s="24" t="s">
        <v>246</v>
      </c>
      <c r="D27" s="19"/>
      <c r="E27" s="15">
        <v>30.15</v>
      </c>
      <c r="F27" s="55">
        <f t="shared" si="0"/>
        <v>3</v>
      </c>
      <c r="G27" s="15">
        <f t="shared" si="1"/>
        <v>22</v>
      </c>
      <c r="H27" s="19"/>
      <c r="I27" s="67">
        <v>1</v>
      </c>
      <c r="J27" s="15">
        <f t="shared" si="2"/>
        <v>24</v>
      </c>
      <c r="K27" s="19"/>
      <c r="L27" s="60">
        <v>3</v>
      </c>
      <c r="M27" s="15">
        <f t="shared" si="3"/>
        <v>22</v>
      </c>
      <c r="N27" s="19"/>
      <c r="O27" s="60">
        <v>1</v>
      </c>
      <c r="P27" s="15">
        <f t="shared" si="4"/>
        <v>24</v>
      </c>
      <c r="Q27" s="19"/>
      <c r="R27" s="22">
        <v>3</v>
      </c>
      <c r="S27" s="15">
        <f t="shared" si="5"/>
        <v>22</v>
      </c>
      <c r="T27" s="14"/>
      <c r="U27" s="22">
        <v>3</v>
      </c>
      <c r="V27" s="15">
        <f>+IF(U27=1,24)+IF(U27=2,23)+IF(U27=3,22)+IF(U27=4,21)+IF(U27=5,20)+IF(U27=6,19)+IF(U27=7,18)+IF(U27=8,17)+IF(U27=9,16)+IF(U27=10,15)+IF(U27=11,14)+IF(U27=12,13)+IF(U27=13,12)+IF(U27=14,11)+IF(U27=15,10)+IF(U27=16,9)+IF(U27=17,8)+IF(U27=18,7)+IF(U27=19,6)+IF(U27=20,5)+IF(U27=21,4)+IF(U27=22,3)+IF(U27=23,2)+IF(U27=24,1)</f>
        <v>22</v>
      </c>
      <c r="W27" s="14"/>
      <c r="X27" s="24">
        <v>1</v>
      </c>
      <c r="Y27" s="15">
        <f t="shared" si="6"/>
        <v>24</v>
      </c>
      <c r="Z27" s="14"/>
      <c r="AA27" s="15">
        <f t="shared" si="7"/>
        <v>22</v>
      </c>
      <c r="AB27" s="17">
        <f t="shared" si="8"/>
        <v>138</v>
      </c>
      <c r="AC27" s="19"/>
      <c r="AD27" s="98" t="s">
        <v>466</v>
      </c>
    </row>
    <row r="28" spans="1:30" s="18" customFormat="1" ht="17.25">
      <c r="A28" s="11">
        <v>84</v>
      </c>
      <c r="B28" s="12" t="s">
        <v>250</v>
      </c>
      <c r="C28" s="24" t="s">
        <v>246</v>
      </c>
      <c r="D28" s="19"/>
      <c r="E28" s="15">
        <v>32.34</v>
      </c>
      <c r="F28" s="55">
        <f t="shared" si="0"/>
        <v>16</v>
      </c>
      <c r="G28" s="15">
        <f t="shared" si="1"/>
        <v>9</v>
      </c>
      <c r="H28" s="19"/>
      <c r="I28" s="67">
        <v>6</v>
      </c>
      <c r="J28" s="15">
        <f t="shared" si="2"/>
        <v>19</v>
      </c>
      <c r="K28" s="19"/>
      <c r="L28" s="60">
        <v>6</v>
      </c>
      <c r="M28" s="15">
        <f t="shared" si="3"/>
        <v>19</v>
      </c>
      <c r="N28" s="19"/>
      <c r="O28" s="60">
        <v>4</v>
      </c>
      <c r="P28" s="15">
        <f t="shared" si="4"/>
        <v>21</v>
      </c>
      <c r="Q28" s="19"/>
      <c r="R28" s="22">
        <v>5</v>
      </c>
      <c r="S28" s="15">
        <f t="shared" si="5"/>
        <v>20</v>
      </c>
      <c r="T28" s="14"/>
      <c r="U28" s="22">
        <v>7</v>
      </c>
      <c r="V28" s="15">
        <v>15.5</v>
      </c>
      <c r="W28" s="14"/>
      <c r="X28" s="24">
        <v>8</v>
      </c>
      <c r="Y28" s="15">
        <f t="shared" si="6"/>
        <v>17</v>
      </c>
      <c r="Z28" s="14"/>
      <c r="AA28" s="15">
        <f t="shared" si="7"/>
        <v>9</v>
      </c>
      <c r="AB28" s="17">
        <f t="shared" si="8"/>
        <v>111.5</v>
      </c>
      <c r="AC28" s="19"/>
      <c r="AD28" s="98"/>
    </row>
    <row r="29" spans="1:30" s="18" customFormat="1" ht="17.25">
      <c r="A29" s="11">
        <v>96</v>
      </c>
      <c r="B29" s="12" t="s">
        <v>263</v>
      </c>
      <c r="C29" s="24" t="s">
        <v>257</v>
      </c>
      <c r="D29" s="19"/>
      <c r="E29" s="15">
        <v>35.4</v>
      </c>
      <c r="F29" s="55">
        <f t="shared" si="0"/>
        <v>22</v>
      </c>
      <c r="G29" s="15">
        <f t="shared" si="1"/>
        <v>3</v>
      </c>
      <c r="H29" s="19"/>
      <c r="I29" s="67">
        <v>16</v>
      </c>
      <c r="J29" s="15">
        <f t="shared" si="2"/>
        <v>9</v>
      </c>
      <c r="K29" s="19"/>
      <c r="L29" s="59">
        <v>18</v>
      </c>
      <c r="M29" s="15">
        <f t="shared" si="3"/>
        <v>7</v>
      </c>
      <c r="N29" s="19"/>
      <c r="O29" s="60">
        <v>16</v>
      </c>
      <c r="P29" s="15">
        <f t="shared" si="4"/>
        <v>9</v>
      </c>
      <c r="Q29" s="19"/>
      <c r="R29" s="22">
        <v>20</v>
      </c>
      <c r="S29" s="15">
        <f t="shared" si="5"/>
        <v>5</v>
      </c>
      <c r="T29" s="14"/>
      <c r="U29" s="22">
        <v>13</v>
      </c>
      <c r="V29" s="15">
        <v>7</v>
      </c>
      <c r="W29" s="14"/>
      <c r="X29" s="24">
        <v>18</v>
      </c>
      <c r="Y29" s="15">
        <f t="shared" si="6"/>
        <v>7</v>
      </c>
      <c r="Z29" s="14"/>
      <c r="AA29" s="15">
        <f t="shared" si="7"/>
        <v>3</v>
      </c>
      <c r="AB29" s="17">
        <f t="shared" si="8"/>
        <v>44</v>
      </c>
      <c r="AC29" s="19"/>
      <c r="AD29" s="98"/>
    </row>
    <row r="30" spans="1:30" ht="16.5">
      <c r="A30" s="11">
        <v>210</v>
      </c>
      <c r="B30" s="12" t="s">
        <v>297</v>
      </c>
      <c r="C30" s="23" t="s">
        <v>295</v>
      </c>
      <c r="D30" s="19"/>
      <c r="E30" s="15">
        <v>31.32</v>
      </c>
      <c r="F30" s="55">
        <f t="shared" si="0"/>
        <v>8</v>
      </c>
      <c r="G30" s="15">
        <f t="shared" si="1"/>
        <v>17</v>
      </c>
      <c r="H30" s="19"/>
      <c r="I30" s="67">
        <v>13</v>
      </c>
      <c r="J30" s="15">
        <f t="shared" si="2"/>
        <v>12</v>
      </c>
      <c r="K30" s="19"/>
      <c r="L30" s="60">
        <v>10</v>
      </c>
      <c r="M30" s="15">
        <f t="shared" si="3"/>
        <v>15</v>
      </c>
      <c r="N30" s="19"/>
      <c r="O30" s="60">
        <v>15</v>
      </c>
      <c r="P30" s="15">
        <f t="shared" si="4"/>
        <v>10</v>
      </c>
      <c r="Q30" s="19"/>
      <c r="R30" s="22">
        <v>11</v>
      </c>
      <c r="S30" s="15">
        <f t="shared" si="5"/>
        <v>14</v>
      </c>
      <c r="T30" s="14"/>
      <c r="U30" s="22">
        <v>7</v>
      </c>
      <c r="V30" s="15">
        <v>15.5</v>
      </c>
      <c r="W30" s="14"/>
      <c r="X30" s="24">
        <v>20</v>
      </c>
      <c r="Y30" s="15">
        <f t="shared" si="6"/>
        <v>5</v>
      </c>
      <c r="Z30" s="14"/>
      <c r="AA30" s="15">
        <v>5</v>
      </c>
      <c r="AB30" s="17">
        <f t="shared" si="8"/>
        <v>83.5</v>
      </c>
      <c r="AC30" s="19"/>
      <c r="AD30" s="99"/>
    </row>
    <row r="31" spans="1:30" ht="16.5">
      <c r="A31" s="11">
        <v>133</v>
      </c>
      <c r="B31" s="12" t="s">
        <v>318</v>
      </c>
      <c r="C31" s="24" t="s">
        <v>298</v>
      </c>
      <c r="D31" s="19"/>
      <c r="E31" s="15">
        <v>34.81</v>
      </c>
      <c r="F31" s="55">
        <f t="shared" si="0"/>
        <v>21</v>
      </c>
      <c r="G31" s="15">
        <f t="shared" si="1"/>
        <v>4</v>
      </c>
      <c r="H31" s="19"/>
      <c r="I31" s="67">
        <v>18</v>
      </c>
      <c r="J31" s="15">
        <f t="shared" si="2"/>
        <v>7</v>
      </c>
      <c r="K31" s="19"/>
      <c r="L31" s="60">
        <v>23</v>
      </c>
      <c r="M31" s="15">
        <f t="shared" si="3"/>
        <v>2</v>
      </c>
      <c r="N31" s="19"/>
      <c r="O31" s="60">
        <v>19</v>
      </c>
      <c r="P31" s="15">
        <f t="shared" si="4"/>
        <v>6</v>
      </c>
      <c r="Q31" s="19"/>
      <c r="R31" s="22">
        <v>21</v>
      </c>
      <c r="S31" s="15">
        <f t="shared" si="5"/>
        <v>4</v>
      </c>
      <c r="T31" s="14"/>
      <c r="U31" s="22">
        <v>13</v>
      </c>
      <c r="V31" s="15">
        <v>7</v>
      </c>
      <c r="W31" s="14"/>
      <c r="X31" s="24">
        <v>19</v>
      </c>
      <c r="Y31" s="15">
        <f t="shared" si="6"/>
        <v>6</v>
      </c>
      <c r="Z31" s="14"/>
      <c r="AA31" s="15">
        <f t="shared" si="7"/>
        <v>2</v>
      </c>
      <c r="AB31" s="17">
        <f t="shared" si="8"/>
        <v>34</v>
      </c>
      <c r="AC31" s="19"/>
      <c r="AD31" s="99"/>
    </row>
    <row r="32" spans="1:30" ht="16.5">
      <c r="A32" s="11">
        <v>83</v>
      </c>
      <c r="B32" s="12" t="s">
        <v>340</v>
      </c>
      <c r="C32" s="24" t="s">
        <v>332</v>
      </c>
      <c r="D32" s="19"/>
      <c r="E32" s="15">
        <v>29.27</v>
      </c>
      <c r="F32" s="55">
        <f>RANK(E32,$E$13:$E$36,1)</f>
        <v>1</v>
      </c>
      <c r="G32" s="15">
        <f t="shared" si="1"/>
        <v>24</v>
      </c>
      <c r="H32" s="19"/>
      <c r="I32" s="67">
        <v>7</v>
      </c>
      <c r="J32" s="15">
        <f t="shared" si="2"/>
        <v>18</v>
      </c>
      <c r="K32" s="19"/>
      <c r="L32" s="60">
        <v>1</v>
      </c>
      <c r="M32" s="15">
        <f t="shared" si="3"/>
        <v>24</v>
      </c>
      <c r="N32" s="19"/>
      <c r="O32" s="60">
        <v>6</v>
      </c>
      <c r="P32" s="15">
        <f t="shared" si="4"/>
        <v>19</v>
      </c>
      <c r="Q32" s="19"/>
      <c r="R32" s="22">
        <v>2</v>
      </c>
      <c r="S32" s="15">
        <f t="shared" si="5"/>
        <v>23</v>
      </c>
      <c r="T32" s="14"/>
      <c r="U32" s="22">
        <v>1</v>
      </c>
      <c r="V32" s="15">
        <v>24</v>
      </c>
      <c r="W32" s="14"/>
      <c r="X32" s="24">
        <v>6</v>
      </c>
      <c r="Y32" s="15">
        <f t="shared" si="6"/>
        <v>19</v>
      </c>
      <c r="Z32" s="14"/>
      <c r="AA32" s="15">
        <f t="shared" si="7"/>
        <v>18</v>
      </c>
      <c r="AB32" s="17">
        <f t="shared" si="8"/>
        <v>133</v>
      </c>
      <c r="AC32" s="19"/>
      <c r="AD32" s="99" t="s">
        <v>467</v>
      </c>
    </row>
    <row r="33" spans="1:30" ht="16.5">
      <c r="A33" s="11">
        <v>88</v>
      </c>
      <c r="B33" s="12" t="s">
        <v>341</v>
      </c>
      <c r="C33" s="24" t="s">
        <v>332</v>
      </c>
      <c r="D33" s="19"/>
      <c r="E33" s="15">
        <v>32.26</v>
      </c>
      <c r="F33" s="55">
        <f t="shared" si="0"/>
        <v>15</v>
      </c>
      <c r="G33" s="15">
        <f t="shared" si="1"/>
        <v>10</v>
      </c>
      <c r="H33" s="19"/>
      <c r="I33" s="67">
        <v>20</v>
      </c>
      <c r="J33" s="15">
        <f t="shared" si="2"/>
        <v>5</v>
      </c>
      <c r="K33" s="19"/>
      <c r="L33" s="60">
        <v>21</v>
      </c>
      <c r="M33" s="15">
        <f t="shared" si="3"/>
        <v>4</v>
      </c>
      <c r="N33" s="19"/>
      <c r="O33" s="60">
        <v>23</v>
      </c>
      <c r="P33" s="15">
        <f t="shared" si="4"/>
        <v>2</v>
      </c>
      <c r="Q33" s="19"/>
      <c r="R33" s="22">
        <v>16</v>
      </c>
      <c r="S33" s="15">
        <f t="shared" si="5"/>
        <v>9</v>
      </c>
      <c r="T33" s="14"/>
      <c r="U33" s="22">
        <v>13</v>
      </c>
      <c r="V33" s="15">
        <v>7</v>
      </c>
      <c r="W33" s="14"/>
      <c r="X33" s="24">
        <v>17</v>
      </c>
      <c r="Y33" s="15">
        <f t="shared" si="6"/>
        <v>8</v>
      </c>
      <c r="Z33" s="14"/>
      <c r="AA33" s="15">
        <f t="shared" si="7"/>
        <v>2</v>
      </c>
      <c r="AB33" s="17">
        <f t="shared" si="8"/>
        <v>43</v>
      </c>
      <c r="AC33" s="19"/>
      <c r="AD33" s="99"/>
    </row>
    <row r="34" spans="1:30" ht="16.5">
      <c r="A34" s="11">
        <v>92</v>
      </c>
      <c r="B34" s="12" t="s">
        <v>342</v>
      </c>
      <c r="C34" s="24" t="s">
        <v>332</v>
      </c>
      <c r="D34" s="19"/>
      <c r="E34" s="15">
        <v>31.6</v>
      </c>
      <c r="F34" s="55">
        <f t="shared" si="0"/>
        <v>10</v>
      </c>
      <c r="G34" s="15">
        <f t="shared" si="1"/>
        <v>15</v>
      </c>
      <c r="H34" s="19"/>
      <c r="I34" s="67">
        <v>9</v>
      </c>
      <c r="J34" s="15">
        <f t="shared" si="2"/>
        <v>16</v>
      </c>
      <c r="K34" s="19"/>
      <c r="L34" s="60">
        <v>9</v>
      </c>
      <c r="M34" s="15">
        <f t="shared" si="3"/>
        <v>16</v>
      </c>
      <c r="N34" s="19"/>
      <c r="O34" s="60">
        <v>12</v>
      </c>
      <c r="P34" s="15">
        <f t="shared" si="4"/>
        <v>13</v>
      </c>
      <c r="Q34" s="19"/>
      <c r="R34" s="22">
        <v>12</v>
      </c>
      <c r="S34" s="15">
        <f t="shared" si="5"/>
        <v>13</v>
      </c>
      <c r="T34" s="14"/>
      <c r="U34" s="22">
        <v>13</v>
      </c>
      <c r="V34" s="15">
        <v>7</v>
      </c>
      <c r="W34" s="14"/>
      <c r="X34" s="24">
        <v>12</v>
      </c>
      <c r="Y34" s="15">
        <f t="shared" si="6"/>
        <v>13</v>
      </c>
      <c r="Z34" s="14"/>
      <c r="AA34" s="15">
        <f t="shared" si="7"/>
        <v>7</v>
      </c>
      <c r="AB34" s="17">
        <f t="shared" si="8"/>
        <v>86</v>
      </c>
      <c r="AC34" s="19"/>
      <c r="AD34" s="99"/>
    </row>
    <row r="35" spans="1:30" ht="16.5">
      <c r="A35" s="11">
        <v>97</v>
      </c>
      <c r="B35" s="12" t="s">
        <v>372</v>
      </c>
      <c r="C35" s="24" t="s">
        <v>370</v>
      </c>
      <c r="D35" s="19"/>
      <c r="E35" s="15">
        <v>31.08</v>
      </c>
      <c r="F35" s="55">
        <f t="shared" si="0"/>
        <v>5</v>
      </c>
      <c r="G35" s="15">
        <f t="shared" si="1"/>
        <v>20</v>
      </c>
      <c r="H35" s="19"/>
      <c r="I35" s="67">
        <v>14</v>
      </c>
      <c r="J35" s="15">
        <f t="shared" si="2"/>
        <v>11</v>
      </c>
      <c r="K35" s="19"/>
      <c r="L35" s="60">
        <v>5</v>
      </c>
      <c r="M35" s="15">
        <f t="shared" si="3"/>
        <v>20</v>
      </c>
      <c r="N35" s="19"/>
      <c r="O35" s="60">
        <v>11</v>
      </c>
      <c r="P35" s="15">
        <f t="shared" si="4"/>
        <v>14</v>
      </c>
      <c r="Q35" s="19"/>
      <c r="R35" s="22">
        <v>9</v>
      </c>
      <c r="S35" s="15">
        <f t="shared" si="5"/>
        <v>16</v>
      </c>
      <c r="T35" s="14"/>
      <c r="U35" s="22">
        <v>7</v>
      </c>
      <c r="V35" s="15">
        <v>15.5</v>
      </c>
      <c r="W35" s="14"/>
      <c r="X35" s="24">
        <v>9</v>
      </c>
      <c r="Y35" s="15">
        <f t="shared" si="6"/>
        <v>16</v>
      </c>
      <c r="Z35" s="14"/>
      <c r="AA35" s="15">
        <f>MIN(G35,J35,M35,P35,S35,V35)</f>
        <v>11</v>
      </c>
      <c r="AB35" s="17">
        <f t="shared" si="8"/>
        <v>101.5</v>
      </c>
      <c r="AC35" s="19"/>
      <c r="AD35" s="99"/>
    </row>
    <row r="36" spans="1:30" ht="16.5">
      <c r="A36" s="11">
        <v>95</v>
      </c>
      <c r="B36" s="12" t="s">
        <v>373</v>
      </c>
      <c r="C36" s="24" t="s">
        <v>370</v>
      </c>
      <c r="D36" s="19"/>
      <c r="E36" s="15">
        <v>31.37</v>
      </c>
      <c r="F36" s="55">
        <f t="shared" si="0"/>
        <v>9</v>
      </c>
      <c r="G36" s="15">
        <f t="shared" si="1"/>
        <v>16</v>
      </c>
      <c r="H36" s="19"/>
      <c r="I36" s="67">
        <v>5</v>
      </c>
      <c r="J36" s="15">
        <f t="shared" si="2"/>
        <v>20</v>
      </c>
      <c r="K36" s="19"/>
      <c r="L36" s="60">
        <v>7</v>
      </c>
      <c r="M36" s="15">
        <f t="shared" si="3"/>
        <v>18</v>
      </c>
      <c r="N36" s="19"/>
      <c r="O36" s="60">
        <v>7</v>
      </c>
      <c r="P36" s="15">
        <f t="shared" si="4"/>
        <v>18</v>
      </c>
      <c r="Q36" s="19"/>
      <c r="R36" s="22">
        <v>6</v>
      </c>
      <c r="S36" s="15">
        <f t="shared" si="5"/>
        <v>19</v>
      </c>
      <c r="T36" s="14"/>
      <c r="U36" s="22">
        <v>7</v>
      </c>
      <c r="V36" s="15">
        <v>15.5</v>
      </c>
      <c r="W36" s="14"/>
      <c r="X36" s="24">
        <v>11</v>
      </c>
      <c r="Y36" s="15">
        <f t="shared" si="6"/>
        <v>14</v>
      </c>
      <c r="Z36" s="14"/>
      <c r="AA36" s="15">
        <v>14</v>
      </c>
      <c r="AB36" s="17">
        <f t="shared" si="8"/>
        <v>106.5</v>
      </c>
      <c r="AC36" s="19"/>
      <c r="AD36" s="99"/>
    </row>
  </sheetData>
  <sheetProtection/>
  <mergeCells count="27">
    <mergeCell ref="L11:M11"/>
    <mergeCell ref="O11:P11"/>
    <mergeCell ref="R10:S10"/>
    <mergeCell ref="R11:S11"/>
    <mergeCell ref="X11:Y11"/>
    <mergeCell ref="L10:M10"/>
    <mergeCell ref="O10:P10"/>
    <mergeCell ref="AB10:AB12"/>
    <mergeCell ref="AC10:AC12"/>
    <mergeCell ref="U11:V11"/>
    <mergeCell ref="A10:A12"/>
    <mergeCell ref="B10:B12"/>
    <mergeCell ref="C10:C12"/>
    <mergeCell ref="D10:D12"/>
    <mergeCell ref="E10:G10"/>
    <mergeCell ref="I10:J10"/>
    <mergeCell ref="I11:J11"/>
    <mergeCell ref="E11:G11"/>
    <mergeCell ref="X10:Y10"/>
    <mergeCell ref="C1:AB1"/>
    <mergeCell ref="C2:P2"/>
    <mergeCell ref="C3:AB3"/>
    <mergeCell ref="C5:AB5"/>
    <mergeCell ref="A7:M7"/>
    <mergeCell ref="F8:AB9"/>
    <mergeCell ref="U10:V10"/>
    <mergeCell ref="AA10:A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115" zoomScaleNormal="115" zoomScalePageLayoutView="0" workbookViewId="0" topLeftCell="D2">
      <selection activeCell="Z17" sqref="Z17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1" width="6.140625" style="0" customWidth="1"/>
    <col min="22" max="22" width="3.140625" style="0" customWidth="1"/>
    <col min="23" max="23" width="12.00390625" style="0" customWidth="1"/>
    <col min="25" max="25" width="5.57421875" style="0" customWidth="1"/>
  </cols>
  <sheetData>
    <row r="1" spans="1:25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/>
      <c r="Y1" s="1"/>
    </row>
    <row r="2" spans="1:25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52"/>
      <c r="V2" s="52"/>
      <c r="W2" s="2"/>
      <c r="X2" s="1"/>
      <c r="Y2" s="1"/>
    </row>
    <row r="3" spans="1:25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4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4"/>
      <c r="Y5" s="1"/>
    </row>
    <row r="6" spans="1:25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thickBot="1" thickTop="1">
      <c r="A7" s="118" t="s">
        <v>102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4"/>
    </row>
    <row r="9" spans="1:25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"/>
    </row>
    <row r="10" spans="1:25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11" t="s">
        <v>3</v>
      </c>
      <c r="U10" s="112"/>
      <c r="V10" s="5"/>
      <c r="W10" s="136" t="s">
        <v>62</v>
      </c>
      <c r="X10" s="103" t="s">
        <v>4</v>
      </c>
      <c r="Y10" s="135"/>
    </row>
    <row r="11" spans="1:25" ht="15.75" thickBot="1">
      <c r="A11" s="103"/>
      <c r="B11" s="106"/>
      <c r="C11" s="103"/>
      <c r="D11" s="109"/>
      <c r="E11" s="116" t="s">
        <v>387</v>
      </c>
      <c r="F11" s="117"/>
      <c r="G11" s="6"/>
      <c r="H11" s="116" t="s">
        <v>386</v>
      </c>
      <c r="I11" s="117"/>
      <c r="J11" s="5"/>
      <c r="K11" s="116" t="s">
        <v>410</v>
      </c>
      <c r="L11" s="117"/>
      <c r="M11" s="5"/>
      <c r="N11" s="139" t="s">
        <v>416</v>
      </c>
      <c r="O11" s="140"/>
      <c r="P11" s="5"/>
      <c r="Q11" s="141" t="s">
        <v>386</v>
      </c>
      <c r="R11" s="142"/>
      <c r="S11" s="5"/>
      <c r="T11" s="141" t="s">
        <v>459</v>
      </c>
      <c r="U11" s="142"/>
      <c r="V11" s="5"/>
      <c r="W11" s="137"/>
      <c r="X11" s="103"/>
      <c r="Y11" s="109"/>
    </row>
    <row r="12" spans="1:25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7" t="s">
        <v>5</v>
      </c>
      <c r="U12" s="8" t="s">
        <v>6</v>
      </c>
      <c r="V12" s="10"/>
      <c r="W12" s="138"/>
      <c r="X12" s="104"/>
      <c r="Y12" s="110"/>
    </row>
    <row r="13" spans="1:26" s="18" customFormat="1" ht="16.5">
      <c r="A13" s="11">
        <v>90</v>
      </c>
      <c r="B13" s="12" t="s">
        <v>107</v>
      </c>
      <c r="C13" s="13" t="s">
        <v>108</v>
      </c>
      <c r="D13" s="19"/>
      <c r="E13" s="11">
        <v>1</v>
      </c>
      <c r="F13" s="15">
        <f>+IF(E13=1,5)+IF(E13=2,4)+IF(E13=3,3)+IF(E13=4,2)+IF(E13=5,1)</f>
        <v>5</v>
      </c>
      <c r="G13" s="19"/>
      <c r="H13" s="11">
        <v>2</v>
      </c>
      <c r="I13" s="15">
        <f>+IF(H13=1,5)+IF(H13=2,4)+IF(H13=3,3)+IF(H13=4,2)+IF(H13=5,1)</f>
        <v>4</v>
      </c>
      <c r="J13" s="19">
        <v>2</v>
      </c>
      <c r="K13" s="20">
        <v>1</v>
      </c>
      <c r="L13" s="15">
        <f>+IF(K13=1,5)+IF(K13=2,4)+IF(K13=3,3)+IF(K13=4,2)+IF(K13=5,1)</f>
        <v>5</v>
      </c>
      <c r="M13" s="19"/>
      <c r="N13" s="11">
        <v>1</v>
      </c>
      <c r="O13" s="15">
        <f>+IF(N13=1,5)+IF(N13=2,4)+IF(N13=3,3)+IF(N13=4,2)+IF(N13=5,1)</f>
        <v>5</v>
      </c>
      <c r="P13" s="19"/>
      <c r="Q13" s="11">
        <v>1</v>
      </c>
      <c r="R13" s="15">
        <f>+IF(Q13=1,5)+IF(Q13=2,4)+IF(Q13=3,3)+IF(Q13=4,2)+IF(Q13=5,1)</f>
        <v>5</v>
      </c>
      <c r="S13" s="14"/>
      <c r="T13" s="11">
        <v>1</v>
      </c>
      <c r="U13" s="15">
        <f>+IF(T13=1,5)+IF(T13=2,4)+IF(T13=3,3)+IF(T13=4,2)+IF(T13=5,1)</f>
        <v>5</v>
      </c>
      <c r="V13" s="14"/>
      <c r="W13" s="15">
        <f>MIN(F13,I13,L13,O13,R13,U13)</f>
        <v>4</v>
      </c>
      <c r="X13" s="17">
        <f>SUM(F13,I13,L13,O13,R13,U13)-W13</f>
        <v>25</v>
      </c>
      <c r="Y13" s="19"/>
      <c r="Z13" s="96" t="s">
        <v>465</v>
      </c>
    </row>
    <row r="14" spans="1:26" s="18" customFormat="1" ht="16.5">
      <c r="A14" s="11">
        <v>98</v>
      </c>
      <c r="B14" s="12" t="s">
        <v>220</v>
      </c>
      <c r="C14" s="13" t="s">
        <v>214</v>
      </c>
      <c r="D14" s="19"/>
      <c r="E14" s="11">
        <v>3</v>
      </c>
      <c r="F14" s="15">
        <f>+IF(E14=1,5)+IF(E14=2,4)+IF(E14=3,3)+IF(E14=4,2)+IF(E14=5,1)</f>
        <v>3</v>
      </c>
      <c r="G14" s="19"/>
      <c r="H14" s="11">
        <v>3</v>
      </c>
      <c r="I14" s="15">
        <f>+IF(H14=1,5)+IF(H14=2,4)+IF(H14=3,3)+IF(H14=4,2)+IF(H14=5,1)</f>
        <v>3</v>
      </c>
      <c r="J14" s="19"/>
      <c r="K14" s="20">
        <v>3</v>
      </c>
      <c r="L14" s="15">
        <f>+IF(K14=1,5)+IF(K14=2,4)+IF(K14=3,3)+IF(K14=4,2)+IF(K14=5,1)</f>
        <v>3</v>
      </c>
      <c r="M14" s="19"/>
      <c r="N14" s="11">
        <v>3</v>
      </c>
      <c r="O14" s="15">
        <f>+IF(N14=1,5)+IF(N14=2,4)+IF(N14=3,3)+IF(N14=4,2)+IF(N14=5,1)</f>
        <v>3</v>
      </c>
      <c r="P14" s="19"/>
      <c r="Q14" s="11">
        <v>3</v>
      </c>
      <c r="R14" s="15">
        <f>+IF(Q14=1,5)+IF(Q14=2,4)+IF(Q14=3,3)+IF(Q14=4,2)+IF(Q14=5,1)</f>
        <v>3</v>
      </c>
      <c r="S14" s="14"/>
      <c r="T14" s="11">
        <v>4</v>
      </c>
      <c r="U14" s="15">
        <f>+IF(T14=1,5)+IF(T14=2,4)+IF(T14=3,3)+IF(T14=4,2)+IF(T14=5,1)</f>
        <v>2</v>
      </c>
      <c r="V14" s="14"/>
      <c r="W14" s="15">
        <f>MIN(F14,I14,L14,O14,R14,U14)</f>
        <v>2</v>
      </c>
      <c r="X14" s="17">
        <f>SUM(F14,I14,L14,O14,R14,U14)-W14</f>
        <v>15</v>
      </c>
      <c r="Y14" s="19"/>
      <c r="Z14" s="96" t="s">
        <v>467</v>
      </c>
    </row>
    <row r="15" spans="1:26" s="18" customFormat="1" ht="16.5">
      <c r="A15" s="11">
        <v>40</v>
      </c>
      <c r="B15" s="12" t="s">
        <v>279</v>
      </c>
      <c r="C15" s="13" t="s">
        <v>266</v>
      </c>
      <c r="D15" s="19"/>
      <c r="E15" s="11">
        <v>4</v>
      </c>
      <c r="F15" s="15">
        <f>+IF(E15=1,5)+IF(E15=2,4)+IF(E15=3,3)+IF(E15=4,2)+IF(E15=5,1)</f>
        <v>2</v>
      </c>
      <c r="G15" s="19"/>
      <c r="H15" s="11">
        <v>5</v>
      </c>
      <c r="I15" s="15">
        <f>+IF(H15=1,5)+IF(H15=2,4)+IF(H15=3,3)+IF(H15=4,2)+IF(H15=5,1)</f>
        <v>1</v>
      </c>
      <c r="J15" s="19"/>
      <c r="K15" s="20">
        <v>4</v>
      </c>
      <c r="L15" s="15">
        <f>+IF(K15=1,5)+IF(K15=2,4)+IF(K15=3,3)+IF(K15=4,2)+IF(K15=5,1)</f>
        <v>2</v>
      </c>
      <c r="M15" s="19"/>
      <c r="N15" s="11">
        <v>4</v>
      </c>
      <c r="O15" s="15">
        <f>+IF(N15=1,5)+IF(N15=2,4)+IF(N15=3,3)+IF(N15=4,2)+IF(N15=5,1)</f>
        <v>2</v>
      </c>
      <c r="P15" s="19"/>
      <c r="Q15" s="11">
        <v>4</v>
      </c>
      <c r="R15" s="15">
        <f>+IF(Q15=1,5)+IF(Q15=2,4)+IF(Q15=3,3)+IF(Q15=4,2)+IF(Q15=5,1)</f>
        <v>2</v>
      </c>
      <c r="S15" s="14"/>
      <c r="T15" s="11">
        <v>5</v>
      </c>
      <c r="U15" s="15">
        <f>+IF(T15=1,5)+IF(T15=2,4)+IF(T15=3,3)+IF(T15=4,2)+IF(T15=5,1)</f>
        <v>1</v>
      </c>
      <c r="V15" s="14"/>
      <c r="W15" s="15">
        <f>MIN(F15,I15,L15,O15,R15,U15)</f>
        <v>1</v>
      </c>
      <c r="X15" s="17">
        <f>SUM(F15,I15,L15,O15,R15,U15)-W15</f>
        <v>9</v>
      </c>
      <c r="Y15" s="19"/>
      <c r="Z15" s="96"/>
    </row>
    <row r="16" spans="1:26" s="18" customFormat="1" ht="16.5">
      <c r="A16" s="11">
        <v>130</v>
      </c>
      <c r="B16" s="12" t="s">
        <v>317</v>
      </c>
      <c r="C16" s="13" t="s">
        <v>298</v>
      </c>
      <c r="D16" s="19"/>
      <c r="E16" s="11">
        <v>5</v>
      </c>
      <c r="F16" s="15">
        <f>+IF(E16=1,5)+IF(E16=2,4)+IF(E16=3,3)+IF(E16=4,2)+IF(E16=5,1)</f>
        <v>1</v>
      </c>
      <c r="G16" s="19"/>
      <c r="H16" s="11">
        <v>4</v>
      </c>
      <c r="I16" s="15">
        <f>+IF(H16=1,5)+IF(H16=2,4)+IF(H16=3,3)+IF(H16=4,2)+IF(H16=5,1)</f>
        <v>2</v>
      </c>
      <c r="J16" s="19"/>
      <c r="K16" s="20">
        <v>5</v>
      </c>
      <c r="L16" s="15">
        <f>+IF(K16=1,5)+IF(K16=2,4)+IF(K16=3,3)+IF(K16=4,2)+IF(K16=5,1)</f>
        <v>1</v>
      </c>
      <c r="M16" s="19"/>
      <c r="N16" s="11" t="s">
        <v>383</v>
      </c>
      <c r="O16" s="15" t="s">
        <v>381</v>
      </c>
      <c r="P16" s="19"/>
      <c r="Q16" s="11" t="s">
        <v>383</v>
      </c>
      <c r="R16" s="15" t="s">
        <v>381</v>
      </c>
      <c r="S16" s="14"/>
      <c r="T16" s="11">
        <v>3</v>
      </c>
      <c r="U16" s="15">
        <f>+IF(T16=1,5)+IF(T16=2,4)+IF(T16=3,3)+IF(T16=4,2)+IF(T16=5,1)</f>
        <v>3</v>
      </c>
      <c r="V16" s="14"/>
      <c r="W16" s="15">
        <f>MIN(F16,I16,L16,O16,R16,U16)</f>
        <v>1</v>
      </c>
      <c r="X16" s="17">
        <f>SUM(F16,I16,L16,O16,R16,U16)-W16</f>
        <v>6</v>
      </c>
      <c r="Y16" s="19"/>
      <c r="Z16" s="96"/>
    </row>
    <row r="17" spans="1:26" ht="16.5">
      <c r="A17" s="11">
        <v>80</v>
      </c>
      <c r="B17" s="12" t="s">
        <v>362</v>
      </c>
      <c r="C17" s="13" t="s">
        <v>389</v>
      </c>
      <c r="D17" s="19"/>
      <c r="E17" s="11">
        <v>2</v>
      </c>
      <c r="F17" s="15">
        <f>+IF(E17=1,5)+IF(E17=2,4)+IF(E17=3,3)+IF(E17=4,2)+IF(E17=5,1)</f>
        <v>4</v>
      </c>
      <c r="G17" s="19"/>
      <c r="H17" s="11">
        <v>1</v>
      </c>
      <c r="I17" s="15">
        <f>+IF(H17=1,5)+IF(H17=2,4)+IF(H17=3,3)+IF(H17=4,2)+IF(H17=5,1)</f>
        <v>5</v>
      </c>
      <c r="J17" s="19"/>
      <c r="K17" s="20">
        <v>2</v>
      </c>
      <c r="L17" s="15">
        <f>+IF(K17=1,5)+IF(K17=2,4)+IF(K17=3,3)+IF(K17=4,2)+IF(K17=5,1)</f>
        <v>4</v>
      </c>
      <c r="M17" s="19"/>
      <c r="N17" s="11">
        <v>2</v>
      </c>
      <c r="O17" s="15">
        <f>+IF(N17=1,5)+IF(N17=2,4)+IF(N17=3,3)+IF(N17=4,2)+IF(N17=5,1)</f>
        <v>4</v>
      </c>
      <c r="P17" s="19"/>
      <c r="Q17" s="11">
        <v>2</v>
      </c>
      <c r="R17" s="15">
        <f>+IF(Q17=1,5)+IF(Q17=2,4)+IF(Q17=3,3)+IF(Q17=4,2)+IF(Q17=5,1)</f>
        <v>4</v>
      </c>
      <c r="S17" s="14"/>
      <c r="T17" s="11">
        <v>2</v>
      </c>
      <c r="U17" s="15">
        <f>+IF(T17=1,5)+IF(T17=2,4)+IF(T17=3,3)+IF(T17=4,2)+IF(T17=5,1)</f>
        <v>4</v>
      </c>
      <c r="V17" s="14"/>
      <c r="W17" s="15">
        <f>MIN(F17,I17,L17,O17,R17,U17)</f>
        <v>4</v>
      </c>
      <c r="X17" s="17">
        <f>SUM(F17,I17,L17,O17,R17,U17)-W17</f>
        <v>21</v>
      </c>
      <c r="Y17" s="19"/>
      <c r="Z17" s="97" t="s">
        <v>466</v>
      </c>
    </row>
  </sheetData>
  <sheetProtection/>
  <mergeCells count="25">
    <mergeCell ref="C1:X1"/>
    <mergeCell ref="C2:O2"/>
    <mergeCell ref="C3:X3"/>
    <mergeCell ref="C5:X5"/>
    <mergeCell ref="A7:L7"/>
    <mergeCell ref="E8:X9"/>
    <mergeCell ref="K10:L10"/>
    <mergeCell ref="N10:O10"/>
    <mergeCell ref="W10:W12"/>
    <mergeCell ref="T11:U11"/>
    <mergeCell ref="X10:X12"/>
    <mergeCell ref="A10:A12"/>
    <mergeCell ref="B10:B12"/>
    <mergeCell ref="C10:C12"/>
    <mergeCell ref="D10:D12"/>
    <mergeCell ref="Y10:Y12"/>
    <mergeCell ref="E11:F11"/>
    <mergeCell ref="H11:I11"/>
    <mergeCell ref="K11:L11"/>
    <mergeCell ref="N11:O11"/>
    <mergeCell ref="Q10:R10"/>
    <mergeCell ref="Q11:R11"/>
    <mergeCell ref="T10:U10"/>
    <mergeCell ref="E10:F10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PageLayoutView="0" workbookViewId="0" topLeftCell="C7">
      <selection activeCell="Z15" sqref="Z15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1" width="6.140625" style="0" customWidth="1"/>
    <col min="22" max="22" width="3.140625" style="0" customWidth="1"/>
    <col min="23" max="23" width="12.00390625" style="0" customWidth="1"/>
    <col min="25" max="25" width="5.57421875" style="0" customWidth="1"/>
  </cols>
  <sheetData>
    <row r="1" spans="1:25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/>
      <c r="Y1" s="1"/>
    </row>
    <row r="2" spans="1:25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52"/>
      <c r="U2" s="52"/>
      <c r="V2" s="52"/>
      <c r="W2" s="2"/>
      <c r="X2" s="1"/>
      <c r="Y2" s="1"/>
    </row>
    <row r="3" spans="1:25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4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4"/>
      <c r="Y5" s="1"/>
    </row>
    <row r="6" spans="1:25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thickBot="1" thickTop="1">
      <c r="A7" s="118" t="s">
        <v>150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4"/>
    </row>
    <row r="9" spans="1:25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"/>
    </row>
    <row r="10" spans="1:25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11" t="s">
        <v>3</v>
      </c>
      <c r="U10" s="112"/>
      <c r="V10" s="5"/>
      <c r="W10" s="136" t="s">
        <v>62</v>
      </c>
      <c r="X10" s="103" t="s">
        <v>4</v>
      </c>
      <c r="Y10" s="135"/>
    </row>
    <row r="11" spans="1:25" ht="15.75" thickBot="1">
      <c r="A11" s="103"/>
      <c r="B11" s="106"/>
      <c r="C11" s="103"/>
      <c r="D11" s="109"/>
      <c r="E11" s="116" t="s">
        <v>379</v>
      </c>
      <c r="F11" s="117"/>
      <c r="G11" s="6"/>
      <c r="H11" s="116" t="s">
        <v>386</v>
      </c>
      <c r="I11" s="117"/>
      <c r="J11" s="5"/>
      <c r="K11" s="116" t="s">
        <v>407</v>
      </c>
      <c r="L11" s="117"/>
      <c r="M11" s="5"/>
      <c r="N11" s="139" t="s">
        <v>399</v>
      </c>
      <c r="O11" s="140"/>
      <c r="P11" s="5"/>
      <c r="Q11" s="139" t="s">
        <v>417</v>
      </c>
      <c r="R11" s="140"/>
      <c r="S11" s="5"/>
      <c r="T11" s="139" t="s">
        <v>462</v>
      </c>
      <c r="U11" s="140"/>
      <c r="V11" s="5"/>
      <c r="W11" s="137"/>
      <c r="X11" s="103"/>
      <c r="Y11" s="109"/>
    </row>
    <row r="12" spans="1:25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7" t="s">
        <v>5</v>
      </c>
      <c r="U12" s="8" t="s">
        <v>6</v>
      </c>
      <c r="V12" s="10"/>
      <c r="W12" s="138"/>
      <c r="X12" s="104"/>
      <c r="Y12" s="110"/>
    </row>
    <row r="13" spans="1:26" s="18" customFormat="1" ht="16.5">
      <c r="A13" s="11">
        <v>90</v>
      </c>
      <c r="B13" s="12" t="s">
        <v>151</v>
      </c>
      <c r="C13" s="13" t="s">
        <v>129</v>
      </c>
      <c r="D13" s="14"/>
      <c r="E13" s="15">
        <v>5</v>
      </c>
      <c r="F13" s="15">
        <v>6.5</v>
      </c>
      <c r="G13" s="14"/>
      <c r="H13" s="15">
        <v>2</v>
      </c>
      <c r="I13" s="15">
        <f>+IF(H13=1,11)+IF(H13=2,10)+IF(H13=3,9)+IF(H13=4,8)+IF(H13=5,7)+IF(H13=6,6)+IF(H13=7,5)+IF(H13=8,4)+IF(H13=9,3)+IF(H13=10,2)+IF(H13=11,1)</f>
        <v>10</v>
      </c>
      <c r="J13" s="14"/>
      <c r="K13" s="16">
        <v>2</v>
      </c>
      <c r="L13" s="15">
        <f>+IF(K13=1,11)+IF(K13=2,10)+IF(K13=3,9)+IF(K13=4,8)+IF(K13=5,7)+IF(K13=6,6)+IF(K13=7,5)+IF(K13=8,4)+IF(K13=9,3)+IF(K13=10,2)+IF(K13=11,1)</f>
        <v>10</v>
      </c>
      <c r="M13" s="14"/>
      <c r="N13" s="15">
        <v>2</v>
      </c>
      <c r="O13" s="15">
        <f>+IF(N13=1,11)+IF(N13=2,10)+IF(N13=3,9)+IF(N13=4,8)+IF(N13=5,7)+IF(N13=6,6)+IF(N13=7,5)+IF(N13=8,4)+IF(N13=9,3)+IF(N13=10,2)+IF(N13=11,1)</f>
        <v>10</v>
      </c>
      <c r="P13" s="14"/>
      <c r="Q13" s="15">
        <v>4</v>
      </c>
      <c r="R13" s="15">
        <f>+IF(Q13=1,11)+IF(Q13=2,10)+IF(Q13=3,9)+IF(Q13=4,8)+IF(Q13=5,7)+IF(Q13=6,6)+IF(Q13=7,5)+IF(Q13=8,4)+IF(Q13=9,3)+IF(Q13=10,2)+IF(Q13=11,1)</f>
        <v>8</v>
      </c>
      <c r="S13" s="14"/>
      <c r="T13" s="15">
        <v>3</v>
      </c>
      <c r="U13" s="15">
        <f>+IF(T13=1,11)+IF(T13=2,10)+IF(T13=3,9)+IF(T13=4,8)+IF(T13=5,7)+IF(T13=6,6)+IF(T13=7,5)+IF(T13=8,4)+IF(T13=9,3)+IF(T13=10,2)+IF(T13=11,1)</f>
        <v>9</v>
      </c>
      <c r="V13" s="14"/>
      <c r="W13" s="15">
        <f>MIN(F13,I13,L13,O13,R13,U13)</f>
        <v>6.5</v>
      </c>
      <c r="X13" s="17">
        <f aca="true" t="shared" si="0" ref="X13:X23">SUM(F13,I13,L13,O13,R13,U13)-W13</f>
        <v>47</v>
      </c>
      <c r="Y13" s="14"/>
      <c r="Z13" s="96" t="s">
        <v>466</v>
      </c>
    </row>
    <row r="14" spans="1:26" s="18" customFormat="1" ht="16.5">
      <c r="A14" s="11">
        <v>91</v>
      </c>
      <c r="B14" s="12" t="s">
        <v>152</v>
      </c>
      <c r="C14" s="13" t="s">
        <v>129</v>
      </c>
      <c r="D14" s="19"/>
      <c r="E14" s="11">
        <v>3</v>
      </c>
      <c r="F14" s="15">
        <f aca="true" t="shared" si="1" ref="F14:F20">+IF(E14=1,11)+IF(E14=2,10)+IF(E14=3,9)+IF(E14=4,8)+IF(E14=5,7)+IF(E14=6,6)+IF(E14=7,5)+IF(E14=8,4)+IF(E14=9,3)+IF(E14=10,2)+IF(E14=11,1)</f>
        <v>9</v>
      </c>
      <c r="G14" s="19"/>
      <c r="H14" s="11">
        <v>3</v>
      </c>
      <c r="I14" s="15">
        <f aca="true" t="shared" si="2" ref="I14:I23">+IF(H14=1,11)+IF(H14=2,10)+IF(H14=3,9)+IF(H14=4,8)+IF(H14=5,7)+IF(H14=6,6)+IF(H14=7,5)+IF(H14=8,4)+IF(H14=9,3)+IF(H14=10,2)+IF(H14=11,1)</f>
        <v>9</v>
      </c>
      <c r="J14" s="19"/>
      <c r="K14" s="20">
        <v>3</v>
      </c>
      <c r="L14" s="15">
        <f>+IF(K14=1,11)+IF(K14=2,10)+IF(K14=3,9)+IF(K14=4,8)+IF(K14=5,7)+IF(K14=6,6)+IF(K14=7,5)+IF(K14=8,4)+IF(K14=9,3)+IF(K14=10,2)+IF(K14=11,1)</f>
        <v>9</v>
      </c>
      <c r="M14" s="19"/>
      <c r="N14" s="11">
        <v>4</v>
      </c>
      <c r="O14" s="15">
        <f aca="true" t="shared" si="3" ref="O14:O23">+IF(N14=1,11)+IF(N14=2,10)+IF(N14=3,9)+IF(N14=4,8)+IF(N14=5,7)+IF(N14=6,6)+IF(N14=7,5)+IF(N14=8,4)+IF(N14=9,3)+IF(N14=10,2)+IF(N14=11,1)</f>
        <v>8</v>
      </c>
      <c r="P14" s="19"/>
      <c r="Q14" s="11">
        <v>2</v>
      </c>
      <c r="R14" s="15">
        <f aca="true" t="shared" si="4" ref="R14:R23">+IF(Q14=1,11)+IF(Q14=2,10)+IF(Q14=3,9)+IF(Q14=4,8)+IF(Q14=5,7)+IF(Q14=6,6)+IF(Q14=7,5)+IF(Q14=8,4)+IF(Q14=9,3)+IF(Q14=10,2)+IF(Q14=11,1)</f>
        <v>10</v>
      </c>
      <c r="S14" s="14"/>
      <c r="T14" s="11">
        <v>2</v>
      </c>
      <c r="U14" s="15">
        <f aca="true" t="shared" si="5" ref="U14:U23">+IF(T14=1,11)+IF(T14=2,10)+IF(T14=3,9)+IF(T14=4,8)+IF(T14=5,7)+IF(T14=6,6)+IF(T14=7,5)+IF(T14=8,4)+IF(T14=9,3)+IF(T14=10,2)+IF(T14=11,1)</f>
        <v>10</v>
      </c>
      <c r="V14" s="14"/>
      <c r="W14" s="15">
        <f aca="true" t="shared" si="6" ref="W14:W23">MIN(F14,I14,L14,O14,R14,U14)</f>
        <v>8</v>
      </c>
      <c r="X14" s="17">
        <f t="shared" si="0"/>
        <v>47</v>
      </c>
      <c r="Y14" s="19"/>
      <c r="Z14" s="96" t="s">
        <v>467</v>
      </c>
    </row>
    <row r="15" spans="1:26" s="18" customFormat="1" ht="16.5">
      <c r="A15" s="11">
        <v>14</v>
      </c>
      <c r="B15" s="12" t="s">
        <v>159</v>
      </c>
      <c r="C15" s="13" t="s">
        <v>153</v>
      </c>
      <c r="D15" s="19"/>
      <c r="E15" s="11">
        <v>4</v>
      </c>
      <c r="F15" s="15">
        <f t="shared" si="1"/>
        <v>8</v>
      </c>
      <c r="G15" s="19"/>
      <c r="H15" s="11">
        <v>4</v>
      </c>
      <c r="I15" s="15">
        <f t="shared" si="2"/>
        <v>8</v>
      </c>
      <c r="J15" s="19"/>
      <c r="K15" s="20">
        <v>4</v>
      </c>
      <c r="L15" s="15">
        <f>+IF(K15=1,11)+IF(K15=2,10)+IF(K15=3,9)+IF(K15=4,8)+IF(K15=5,7)+IF(K15=6,6)+IF(K15=7,5)+IF(K15=8,4)+IF(K15=9,3)+IF(K15=10,2)+IF(K15=11,1)</f>
        <v>8</v>
      </c>
      <c r="M15" s="19"/>
      <c r="N15" s="11">
        <v>3</v>
      </c>
      <c r="O15" s="15">
        <f t="shared" si="3"/>
        <v>9</v>
      </c>
      <c r="P15" s="19"/>
      <c r="Q15" s="11">
        <v>5</v>
      </c>
      <c r="R15" s="15">
        <f t="shared" si="4"/>
        <v>7</v>
      </c>
      <c r="S15" s="14"/>
      <c r="T15" s="11">
        <v>4</v>
      </c>
      <c r="U15" s="15">
        <f t="shared" si="5"/>
        <v>8</v>
      </c>
      <c r="V15" s="14"/>
      <c r="W15" s="15">
        <f t="shared" si="6"/>
        <v>7</v>
      </c>
      <c r="X15" s="17">
        <f t="shared" si="0"/>
        <v>41</v>
      </c>
      <c r="Y15" s="19"/>
      <c r="Z15" s="96"/>
    </row>
    <row r="16" spans="1:26" s="18" customFormat="1" ht="16.5">
      <c r="A16" s="11">
        <v>243</v>
      </c>
      <c r="B16" s="12" t="s">
        <v>198</v>
      </c>
      <c r="C16" s="13" t="s">
        <v>197</v>
      </c>
      <c r="D16" s="19"/>
      <c r="E16" s="11" t="s">
        <v>383</v>
      </c>
      <c r="F16" s="15" t="s">
        <v>381</v>
      </c>
      <c r="G16" s="19"/>
      <c r="H16" s="11" t="s">
        <v>383</v>
      </c>
      <c r="I16" s="15" t="s">
        <v>381</v>
      </c>
      <c r="J16" s="19"/>
      <c r="K16" s="20" t="s">
        <v>383</v>
      </c>
      <c r="L16" s="15" t="s">
        <v>381</v>
      </c>
      <c r="M16" s="19"/>
      <c r="N16" s="20" t="s">
        <v>383</v>
      </c>
      <c r="O16" s="15" t="s">
        <v>381</v>
      </c>
      <c r="P16" s="19"/>
      <c r="Q16" s="20" t="s">
        <v>383</v>
      </c>
      <c r="R16" s="15" t="s">
        <v>381</v>
      </c>
      <c r="S16" s="14"/>
      <c r="T16" s="11" t="s">
        <v>383</v>
      </c>
      <c r="U16" s="15" t="s">
        <v>381</v>
      </c>
      <c r="V16" s="14"/>
      <c r="W16" s="15">
        <f t="shared" si="6"/>
        <v>0</v>
      </c>
      <c r="X16" s="17">
        <f t="shared" si="0"/>
        <v>0</v>
      </c>
      <c r="Y16" s="19"/>
      <c r="Z16" s="96"/>
    </row>
    <row r="17" spans="1:26" s="18" customFormat="1" ht="16.5">
      <c r="A17" s="11">
        <v>76</v>
      </c>
      <c r="B17" s="12" t="s">
        <v>251</v>
      </c>
      <c r="C17" s="13" t="s">
        <v>246</v>
      </c>
      <c r="D17" s="19"/>
      <c r="E17" s="11">
        <v>1</v>
      </c>
      <c r="F17" s="15">
        <f t="shared" si="1"/>
        <v>11</v>
      </c>
      <c r="G17" s="19"/>
      <c r="H17" s="11">
        <v>1</v>
      </c>
      <c r="I17" s="15">
        <f t="shared" si="2"/>
        <v>11</v>
      </c>
      <c r="J17" s="19"/>
      <c r="K17" s="20">
        <v>1</v>
      </c>
      <c r="L17" s="15">
        <f>+IF(K17=1,11)+IF(K17=2,10)+IF(K17=3,9)+IF(K17=4,8)+IF(K17=5,7)+IF(K17=6,6)+IF(K17=7,5)+IF(K17=8,4)+IF(K17=9,3)+IF(K17=10,2)+IF(K17=11,1)</f>
        <v>11</v>
      </c>
      <c r="M17" s="19"/>
      <c r="N17" s="11">
        <v>1</v>
      </c>
      <c r="O17" s="15">
        <f t="shared" si="3"/>
        <v>11</v>
      </c>
      <c r="P17" s="19"/>
      <c r="Q17" s="11">
        <v>1</v>
      </c>
      <c r="R17" s="15">
        <f t="shared" si="4"/>
        <v>11</v>
      </c>
      <c r="S17" s="14"/>
      <c r="T17" s="11">
        <v>1</v>
      </c>
      <c r="U17" s="15">
        <f t="shared" si="5"/>
        <v>11</v>
      </c>
      <c r="V17" s="14"/>
      <c r="W17" s="15">
        <f t="shared" si="6"/>
        <v>11</v>
      </c>
      <c r="X17" s="17">
        <f t="shared" si="0"/>
        <v>55</v>
      </c>
      <c r="Y17" s="19"/>
      <c r="Z17" s="96" t="s">
        <v>465</v>
      </c>
    </row>
    <row r="18" spans="1:26" s="18" customFormat="1" ht="16.5">
      <c r="A18" s="11">
        <v>47</v>
      </c>
      <c r="B18" s="12" t="s">
        <v>278</v>
      </c>
      <c r="C18" s="13" t="s">
        <v>266</v>
      </c>
      <c r="D18" s="19"/>
      <c r="E18" s="11">
        <v>9</v>
      </c>
      <c r="F18" s="15">
        <v>2.5</v>
      </c>
      <c r="G18" s="19"/>
      <c r="H18" s="11">
        <v>7</v>
      </c>
      <c r="I18" s="15">
        <f t="shared" si="2"/>
        <v>5</v>
      </c>
      <c r="J18" s="19"/>
      <c r="K18" s="20">
        <v>7</v>
      </c>
      <c r="L18" s="20">
        <v>4.5</v>
      </c>
      <c r="M18" s="19"/>
      <c r="N18" s="11">
        <v>7</v>
      </c>
      <c r="O18" s="15">
        <f t="shared" si="3"/>
        <v>5</v>
      </c>
      <c r="P18" s="19"/>
      <c r="Q18" s="11">
        <v>7</v>
      </c>
      <c r="R18" s="15">
        <f t="shared" si="4"/>
        <v>5</v>
      </c>
      <c r="S18" s="14"/>
      <c r="T18" s="11">
        <v>8</v>
      </c>
      <c r="U18" s="15">
        <f t="shared" si="5"/>
        <v>4</v>
      </c>
      <c r="V18" s="14"/>
      <c r="W18" s="15">
        <f t="shared" si="6"/>
        <v>2.5</v>
      </c>
      <c r="X18" s="17">
        <f t="shared" si="0"/>
        <v>23.5</v>
      </c>
      <c r="Y18" s="19"/>
      <c r="Z18" s="96"/>
    </row>
    <row r="19" spans="1:26" s="18" customFormat="1" ht="16.5">
      <c r="A19" s="11">
        <v>140</v>
      </c>
      <c r="B19" s="12" t="s">
        <v>315</v>
      </c>
      <c r="C19" s="13" t="s">
        <v>298</v>
      </c>
      <c r="D19" s="19"/>
      <c r="E19" s="11">
        <v>9</v>
      </c>
      <c r="F19" s="15">
        <v>2.5</v>
      </c>
      <c r="G19" s="19"/>
      <c r="H19" s="11">
        <v>9</v>
      </c>
      <c r="I19" s="15">
        <f t="shared" si="2"/>
        <v>3</v>
      </c>
      <c r="J19" s="19"/>
      <c r="K19" s="11">
        <v>9</v>
      </c>
      <c r="L19" s="11">
        <v>2.5</v>
      </c>
      <c r="M19" s="19"/>
      <c r="N19" s="11">
        <v>8</v>
      </c>
      <c r="O19" s="15">
        <f t="shared" si="3"/>
        <v>4</v>
      </c>
      <c r="P19" s="19"/>
      <c r="Q19" s="11">
        <v>8</v>
      </c>
      <c r="R19" s="15">
        <f t="shared" si="4"/>
        <v>4</v>
      </c>
      <c r="S19" s="14"/>
      <c r="T19" s="11">
        <v>7</v>
      </c>
      <c r="U19" s="15">
        <f t="shared" si="5"/>
        <v>5</v>
      </c>
      <c r="V19" s="14"/>
      <c r="W19" s="15">
        <f t="shared" si="6"/>
        <v>2.5</v>
      </c>
      <c r="X19" s="17">
        <f t="shared" si="0"/>
        <v>18.5</v>
      </c>
      <c r="Y19" s="19"/>
      <c r="Z19" s="96"/>
    </row>
    <row r="20" spans="1:26" s="18" customFormat="1" ht="16.5">
      <c r="A20" s="11">
        <v>130</v>
      </c>
      <c r="B20" s="12" t="s">
        <v>316</v>
      </c>
      <c r="C20" s="13" t="s">
        <v>298</v>
      </c>
      <c r="D20" s="19"/>
      <c r="E20" s="11">
        <v>2</v>
      </c>
      <c r="F20" s="15">
        <f t="shared" si="1"/>
        <v>10</v>
      </c>
      <c r="G20" s="19"/>
      <c r="H20" s="11">
        <v>6</v>
      </c>
      <c r="I20" s="15">
        <f t="shared" si="2"/>
        <v>6</v>
      </c>
      <c r="J20" s="19"/>
      <c r="K20" s="11">
        <v>5</v>
      </c>
      <c r="L20" s="11">
        <v>6.5</v>
      </c>
      <c r="M20" s="19"/>
      <c r="N20" s="11">
        <v>6</v>
      </c>
      <c r="O20" s="15">
        <f t="shared" si="3"/>
        <v>6</v>
      </c>
      <c r="P20" s="19"/>
      <c r="Q20" s="22">
        <v>6</v>
      </c>
      <c r="R20" s="15">
        <f t="shared" si="4"/>
        <v>6</v>
      </c>
      <c r="S20" s="14"/>
      <c r="T20" s="11">
        <v>6</v>
      </c>
      <c r="U20" s="15">
        <f t="shared" si="5"/>
        <v>6</v>
      </c>
      <c r="V20" s="14"/>
      <c r="W20" s="15">
        <f t="shared" si="6"/>
        <v>6</v>
      </c>
      <c r="X20" s="17">
        <f t="shared" si="0"/>
        <v>34.5</v>
      </c>
      <c r="Y20" s="19"/>
      <c r="Z20" s="96"/>
    </row>
    <row r="21" spans="1:26" ht="16.5">
      <c r="A21" s="11">
        <v>222</v>
      </c>
      <c r="B21" s="12" t="s">
        <v>350</v>
      </c>
      <c r="C21" s="13" t="s">
        <v>346</v>
      </c>
      <c r="D21" s="19"/>
      <c r="E21" s="11">
        <v>7</v>
      </c>
      <c r="F21" s="15">
        <v>4.5</v>
      </c>
      <c r="G21" s="19"/>
      <c r="H21" s="11">
        <v>10</v>
      </c>
      <c r="I21" s="15">
        <f t="shared" si="2"/>
        <v>2</v>
      </c>
      <c r="J21" s="19"/>
      <c r="K21" s="11">
        <v>9</v>
      </c>
      <c r="L21" s="11">
        <v>2.5</v>
      </c>
      <c r="M21" s="19"/>
      <c r="N21" s="11">
        <v>10</v>
      </c>
      <c r="O21" s="15">
        <f t="shared" si="3"/>
        <v>2</v>
      </c>
      <c r="P21" s="19"/>
      <c r="Q21" s="22">
        <v>9</v>
      </c>
      <c r="R21" s="15">
        <f t="shared" si="4"/>
        <v>3</v>
      </c>
      <c r="S21" s="14"/>
      <c r="T21" s="11" t="s">
        <v>383</v>
      </c>
      <c r="U21" s="15" t="s">
        <v>381</v>
      </c>
      <c r="V21" s="14"/>
      <c r="W21" s="15">
        <f t="shared" si="6"/>
        <v>2</v>
      </c>
      <c r="X21" s="17">
        <f t="shared" si="0"/>
        <v>12</v>
      </c>
      <c r="Y21" s="19"/>
      <c r="Z21" s="97"/>
    </row>
    <row r="22" spans="1:26" ht="16.5">
      <c r="A22" s="11">
        <v>234</v>
      </c>
      <c r="B22" s="12" t="s">
        <v>190</v>
      </c>
      <c r="C22" s="13" t="s">
        <v>183</v>
      </c>
      <c r="D22" s="19"/>
      <c r="E22" s="11">
        <v>5</v>
      </c>
      <c r="F22" s="15">
        <v>6.5</v>
      </c>
      <c r="G22" s="19"/>
      <c r="H22" s="11">
        <v>8</v>
      </c>
      <c r="I22" s="15">
        <f t="shared" si="2"/>
        <v>4</v>
      </c>
      <c r="J22" s="19"/>
      <c r="K22" s="11">
        <v>7</v>
      </c>
      <c r="L22" s="11">
        <v>4.5</v>
      </c>
      <c r="M22" s="19"/>
      <c r="N22" s="11">
        <v>9</v>
      </c>
      <c r="O22" s="15">
        <f t="shared" si="3"/>
        <v>3</v>
      </c>
      <c r="P22" s="19"/>
      <c r="Q22" s="20" t="s">
        <v>383</v>
      </c>
      <c r="R22" s="15" t="s">
        <v>381</v>
      </c>
      <c r="S22" s="14"/>
      <c r="T22" s="11">
        <v>9</v>
      </c>
      <c r="U22" s="15">
        <f t="shared" si="5"/>
        <v>3</v>
      </c>
      <c r="V22" s="14"/>
      <c r="W22" s="15">
        <f t="shared" si="6"/>
        <v>3</v>
      </c>
      <c r="X22" s="17">
        <f t="shared" si="0"/>
        <v>18</v>
      </c>
      <c r="Y22" s="19"/>
      <c r="Z22" s="97"/>
    </row>
    <row r="23" spans="1:26" ht="16.5">
      <c r="A23" s="11">
        <v>73</v>
      </c>
      <c r="B23" s="12" t="s">
        <v>242</v>
      </c>
      <c r="C23" s="13" t="s">
        <v>232</v>
      </c>
      <c r="D23" s="19"/>
      <c r="E23" s="11">
        <v>7</v>
      </c>
      <c r="F23" s="15">
        <v>4.5</v>
      </c>
      <c r="G23" s="19"/>
      <c r="H23" s="11">
        <v>5</v>
      </c>
      <c r="I23" s="15">
        <f t="shared" si="2"/>
        <v>7</v>
      </c>
      <c r="J23" s="19"/>
      <c r="K23" s="11">
        <v>5</v>
      </c>
      <c r="L23" s="11">
        <v>6.5</v>
      </c>
      <c r="M23" s="19"/>
      <c r="N23" s="11">
        <v>5</v>
      </c>
      <c r="O23" s="15">
        <f t="shared" si="3"/>
        <v>7</v>
      </c>
      <c r="P23" s="19"/>
      <c r="Q23" s="22">
        <v>3</v>
      </c>
      <c r="R23" s="15">
        <f t="shared" si="4"/>
        <v>9</v>
      </c>
      <c r="S23" s="14"/>
      <c r="T23" s="11">
        <v>5</v>
      </c>
      <c r="U23" s="15">
        <f t="shared" si="5"/>
        <v>7</v>
      </c>
      <c r="V23" s="14"/>
      <c r="W23" s="15">
        <f t="shared" si="6"/>
        <v>4.5</v>
      </c>
      <c r="X23" s="17">
        <f t="shared" si="0"/>
        <v>36.5</v>
      </c>
      <c r="Y23" s="19"/>
      <c r="Z23" s="97"/>
    </row>
  </sheetData>
  <sheetProtection/>
  <mergeCells count="25">
    <mergeCell ref="H11:I11"/>
    <mergeCell ref="K11:L11"/>
    <mergeCell ref="N11:O11"/>
    <mergeCell ref="N10:O10"/>
    <mergeCell ref="W10:W12"/>
    <mergeCell ref="Y10:Y12"/>
    <mergeCell ref="Q10:R10"/>
    <mergeCell ref="Q11:R11"/>
    <mergeCell ref="T10:U10"/>
    <mergeCell ref="A7:L7"/>
    <mergeCell ref="E8:X9"/>
    <mergeCell ref="T11:U11"/>
    <mergeCell ref="A10:A12"/>
    <mergeCell ref="B10:B12"/>
    <mergeCell ref="E11:F11"/>
    <mergeCell ref="C10:C12"/>
    <mergeCell ref="D10:D12"/>
    <mergeCell ref="E10:F10"/>
    <mergeCell ref="H10:I10"/>
    <mergeCell ref="K10:L10"/>
    <mergeCell ref="C1:X1"/>
    <mergeCell ref="C2:O2"/>
    <mergeCell ref="C3:X3"/>
    <mergeCell ref="C5:X5"/>
    <mergeCell ref="X10:X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6">
      <selection activeCell="U13" sqref="U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378</v>
      </c>
      <c r="F11" s="117"/>
      <c r="G11" s="6"/>
      <c r="H11" s="116" t="s">
        <v>386</v>
      </c>
      <c r="I11" s="117"/>
      <c r="J11" s="5"/>
      <c r="K11" s="116" t="s">
        <v>404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3" s="18" customFormat="1" ht="16.5">
      <c r="A13" s="11">
        <v>32</v>
      </c>
      <c r="B13" s="12" t="s">
        <v>100</v>
      </c>
      <c r="C13" s="13" t="s">
        <v>75</v>
      </c>
      <c r="D13" s="14"/>
      <c r="E13" s="15">
        <v>6</v>
      </c>
      <c r="F13" s="15">
        <f>+IF(E13=1,11)+IF(E13=2,10)+IF(E13=3,9)+IF(E13=4,8)+IF(E13=5,7)+IF(E13=6,6)+IF(E13=7,5)+IF(E13=8,4)+IF(E13=9,3)+IF(E13=10,2)+IF(E13=11,1)</f>
        <v>6</v>
      </c>
      <c r="G13" s="14"/>
      <c r="H13" s="15">
        <v>3</v>
      </c>
      <c r="I13" s="15">
        <f aca="true" t="shared" si="0" ref="I13:I22">+IF(H13=1,11)+IF(H13=2,10)+IF(H13=3,9)+IF(H13=4,8)+IF(H13=5,7)+IF(H13=6,6)+IF(H13=7,5)+IF(H13=8,4)+IF(H13=9,3)+IF(H13=10,2)+IF(H13=11,1)</f>
        <v>9</v>
      </c>
      <c r="J13" s="14"/>
      <c r="K13" s="16">
        <v>7</v>
      </c>
      <c r="L13" s="15">
        <v>4.5</v>
      </c>
      <c r="M13" s="14"/>
      <c r="N13" s="15">
        <v>6</v>
      </c>
      <c r="O13" s="15">
        <f aca="true" t="shared" si="1" ref="O13:O22">+IF(N13=1,11)+IF(N13=2,10)+IF(N13=3,9)+IF(N13=4,8)+IF(N13=5,7)+IF(N13=6,6)+IF(N13=7,5)+IF(N13=8,4)+IF(N13=9,3)+IF(N13=10,2)+IF(N13=11,1)</f>
        <v>6</v>
      </c>
      <c r="P13" s="14"/>
      <c r="Q13" s="94">
        <v>7</v>
      </c>
      <c r="R13" s="15">
        <f aca="true" t="shared" si="2" ref="R13:R22">+IF(Q13=1,11)+IF(Q13=2,10)+IF(Q13=3,9)+IF(Q13=4,8)+IF(Q13=5,7)+IF(Q13=6,6)+IF(Q13=7,5)+IF(Q13=8,4)+IF(Q13=9,3)+IF(Q13=10,2)+IF(Q13=11,1)</f>
        <v>5</v>
      </c>
      <c r="S13" s="14"/>
      <c r="T13" s="15">
        <f>MIN(F13,I13,L13,O13,R13)</f>
        <v>4.5</v>
      </c>
      <c r="U13" s="17">
        <f>SUM(F13,I13,L13,O13,R13)-T13</f>
        <v>26</v>
      </c>
      <c r="V13" s="14"/>
      <c r="W13" s="96"/>
    </row>
    <row r="14" spans="1:23" s="18" customFormat="1" ht="16.5">
      <c r="A14" s="11">
        <v>15</v>
      </c>
      <c r="B14" s="12" t="s">
        <v>155</v>
      </c>
      <c r="C14" s="13" t="s">
        <v>153</v>
      </c>
      <c r="D14" s="19"/>
      <c r="E14" s="11">
        <v>2</v>
      </c>
      <c r="F14" s="15">
        <f>+IF(E14=1,11)+IF(E14=2,10)+IF(E14=3,9)+IF(E14=4,8)+IF(E14=5,7)+IF(E14=6,6)+IF(E14=7,5)+IF(E14=8,4)+IF(E14=9,3)+IF(E14=10,2)+IF(E14=11,1)</f>
        <v>10</v>
      </c>
      <c r="G14" s="19"/>
      <c r="H14" s="11">
        <v>10</v>
      </c>
      <c r="I14" s="15">
        <f t="shared" si="0"/>
        <v>2</v>
      </c>
      <c r="J14" s="19"/>
      <c r="K14" s="20">
        <v>2</v>
      </c>
      <c r="L14" s="15">
        <f aca="true" t="shared" si="3" ref="L14:L22">+IF(K14=1,11)+IF(K14=2,10)+IF(K14=3,9)+IF(K14=4,8)+IF(K14=5,7)+IF(K14=6,6)+IF(K14=7,5)+IF(K14=8,4)+IF(K14=9,3)+IF(K14=10,2)+IF(K14=11,1)</f>
        <v>10</v>
      </c>
      <c r="M14" s="19"/>
      <c r="N14" s="11">
        <v>3</v>
      </c>
      <c r="O14" s="15">
        <f t="shared" si="1"/>
        <v>9</v>
      </c>
      <c r="P14" s="19"/>
      <c r="Q14" s="95">
        <v>8</v>
      </c>
      <c r="R14" s="15">
        <f t="shared" si="2"/>
        <v>4</v>
      </c>
      <c r="S14" s="14"/>
      <c r="T14" s="15">
        <f aca="true" t="shared" si="4" ref="T14:T23">MIN(F14,I14,L14,O14,R14)</f>
        <v>2</v>
      </c>
      <c r="U14" s="17">
        <f>SUM(F14,I14,L14,O14,R14)-T14</f>
        <v>33</v>
      </c>
      <c r="V14" s="19"/>
      <c r="W14" s="96" t="s">
        <v>467</v>
      </c>
    </row>
    <row r="15" spans="1:23" s="18" customFormat="1" ht="16.5">
      <c r="A15" s="11">
        <v>9</v>
      </c>
      <c r="B15" s="12" t="s">
        <v>156</v>
      </c>
      <c r="C15" s="13" t="s">
        <v>153</v>
      </c>
      <c r="D15" s="19"/>
      <c r="E15" s="11">
        <v>9</v>
      </c>
      <c r="F15" s="15">
        <v>2.5</v>
      </c>
      <c r="G15" s="19"/>
      <c r="H15" s="11">
        <v>8</v>
      </c>
      <c r="I15" s="15">
        <f t="shared" si="0"/>
        <v>4</v>
      </c>
      <c r="J15" s="19"/>
      <c r="K15" s="20">
        <v>7</v>
      </c>
      <c r="L15" s="15">
        <v>4.5</v>
      </c>
      <c r="M15" s="19"/>
      <c r="N15" s="11">
        <v>9</v>
      </c>
      <c r="O15" s="15">
        <v>2.5</v>
      </c>
      <c r="P15" s="19"/>
      <c r="Q15" s="95">
        <v>9</v>
      </c>
      <c r="R15" s="15">
        <f t="shared" si="2"/>
        <v>3</v>
      </c>
      <c r="S15" s="14"/>
      <c r="T15" s="15">
        <f t="shared" si="4"/>
        <v>2.5</v>
      </c>
      <c r="U15" s="17">
        <f>SUM(F15,I15,L15,O15,R15)-T15</f>
        <v>14</v>
      </c>
      <c r="V15" s="19"/>
      <c r="W15" s="96"/>
    </row>
    <row r="16" spans="1:23" s="18" customFormat="1" ht="16.5">
      <c r="A16" s="11">
        <v>5</v>
      </c>
      <c r="B16" s="12" t="s">
        <v>157</v>
      </c>
      <c r="C16" s="13" t="s">
        <v>153</v>
      </c>
      <c r="D16" s="19"/>
      <c r="E16" s="11">
        <v>1</v>
      </c>
      <c r="F16" s="15">
        <f>+IF(E16=1,11)+IF(E16=2,10)+IF(E16=3,9)+IF(E16=4,8)+IF(E16=5,7)+IF(E16=6,6)+IF(E16=7,5)+IF(E16=8,4)+IF(E16=9,3)+IF(E16=10,2)+IF(E16=11,1)</f>
        <v>11</v>
      </c>
      <c r="G16" s="19"/>
      <c r="H16" s="11">
        <v>9</v>
      </c>
      <c r="I16" s="15">
        <f t="shared" si="0"/>
        <v>3</v>
      </c>
      <c r="J16" s="19"/>
      <c r="K16" s="20">
        <v>1</v>
      </c>
      <c r="L16" s="15">
        <f t="shared" si="3"/>
        <v>11</v>
      </c>
      <c r="M16" s="19"/>
      <c r="N16" s="11">
        <v>2</v>
      </c>
      <c r="O16" s="15">
        <f t="shared" si="1"/>
        <v>10</v>
      </c>
      <c r="P16" s="19"/>
      <c r="Q16" s="95">
        <v>2</v>
      </c>
      <c r="R16" s="15">
        <f t="shared" si="2"/>
        <v>10</v>
      </c>
      <c r="S16" s="14"/>
      <c r="T16" s="15">
        <f t="shared" si="4"/>
        <v>3</v>
      </c>
      <c r="U16" s="17">
        <f>SUM(F16,I16,L16,O16,R16)-T16</f>
        <v>42</v>
      </c>
      <c r="V16" s="19"/>
      <c r="W16" s="96" t="s">
        <v>466</v>
      </c>
    </row>
    <row r="17" spans="1:23" s="18" customFormat="1" ht="16.5">
      <c r="A17" s="11">
        <v>81</v>
      </c>
      <c r="B17" s="12" t="s">
        <v>224</v>
      </c>
      <c r="C17" s="13" t="s">
        <v>214</v>
      </c>
      <c r="D17" s="19"/>
      <c r="E17" s="11">
        <v>7</v>
      </c>
      <c r="F17" s="15">
        <v>4.5</v>
      </c>
      <c r="G17" s="19"/>
      <c r="H17" s="11">
        <v>6</v>
      </c>
      <c r="I17" s="15">
        <f t="shared" si="0"/>
        <v>6</v>
      </c>
      <c r="J17" s="19"/>
      <c r="K17" s="20">
        <v>9</v>
      </c>
      <c r="L17" s="15">
        <v>2.5</v>
      </c>
      <c r="M17" s="19"/>
      <c r="N17" s="11">
        <v>7</v>
      </c>
      <c r="O17" s="15">
        <v>4.5</v>
      </c>
      <c r="P17" s="19"/>
      <c r="Q17" s="95">
        <v>4</v>
      </c>
      <c r="R17" s="15">
        <f t="shared" si="2"/>
        <v>8</v>
      </c>
      <c r="S17" s="14"/>
      <c r="T17" s="15">
        <f t="shared" si="4"/>
        <v>2.5</v>
      </c>
      <c r="U17" s="17">
        <f aca="true" t="shared" si="5" ref="U17:U23">SUM(F17,I17,L17,O17,R17)-T17</f>
        <v>23</v>
      </c>
      <c r="V17" s="19"/>
      <c r="W17" s="96"/>
    </row>
    <row r="18" spans="1:23" s="18" customFormat="1" ht="16.5">
      <c r="A18" s="11">
        <v>82</v>
      </c>
      <c r="B18" s="12" t="s">
        <v>225</v>
      </c>
      <c r="C18" s="13" t="s">
        <v>214</v>
      </c>
      <c r="D18" s="19"/>
      <c r="E18" s="11">
        <v>4</v>
      </c>
      <c r="F18" s="15">
        <f>+IF(E18=1,11)+IF(E18=2,10)+IF(E18=3,9)+IF(E18=4,8)+IF(E18=5,7)+IF(E18=6,6)+IF(E18=7,5)+IF(E18=8,4)+IF(E18=9,3)+IF(E18=10,2)+IF(E18=11,1)</f>
        <v>8</v>
      </c>
      <c r="G18" s="19"/>
      <c r="H18" s="11">
        <v>2</v>
      </c>
      <c r="I18" s="15">
        <f t="shared" si="0"/>
        <v>10</v>
      </c>
      <c r="J18" s="19"/>
      <c r="K18" s="11">
        <v>5</v>
      </c>
      <c r="L18" s="15">
        <f t="shared" si="3"/>
        <v>7</v>
      </c>
      <c r="M18" s="19"/>
      <c r="N18" s="11">
        <v>5</v>
      </c>
      <c r="O18" s="15">
        <f t="shared" si="1"/>
        <v>7</v>
      </c>
      <c r="P18" s="19"/>
      <c r="Q18" s="95">
        <v>6</v>
      </c>
      <c r="R18" s="15">
        <f t="shared" si="2"/>
        <v>6</v>
      </c>
      <c r="S18" s="14"/>
      <c r="T18" s="15">
        <f t="shared" si="4"/>
        <v>6</v>
      </c>
      <c r="U18" s="17">
        <f t="shared" si="5"/>
        <v>32</v>
      </c>
      <c r="V18" s="19"/>
      <c r="W18" s="96"/>
    </row>
    <row r="19" spans="1:23" s="18" customFormat="1" ht="16.5">
      <c r="A19" s="11">
        <v>92</v>
      </c>
      <c r="B19" s="12" t="s">
        <v>264</v>
      </c>
      <c r="C19" s="13" t="s">
        <v>257</v>
      </c>
      <c r="D19" s="19"/>
      <c r="E19" s="11">
        <v>9</v>
      </c>
      <c r="F19" s="15">
        <v>2.5</v>
      </c>
      <c r="G19" s="19"/>
      <c r="H19" s="11">
        <v>5</v>
      </c>
      <c r="I19" s="15">
        <f t="shared" si="0"/>
        <v>7</v>
      </c>
      <c r="J19" s="19"/>
      <c r="K19" s="11">
        <v>6</v>
      </c>
      <c r="L19" s="15">
        <f t="shared" si="3"/>
        <v>6</v>
      </c>
      <c r="M19" s="19"/>
      <c r="N19" s="11">
        <v>4</v>
      </c>
      <c r="O19" s="15">
        <f t="shared" si="1"/>
        <v>8</v>
      </c>
      <c r="P19" s="19"/>
      <c r="Q19" s="95">
        <v>5</v>
      </c>
      <c r="R19" s="15">
        <f t="shared" si="2"/>
        <v>7</v>
      </c>
      <c r="S19" s="14"/>
      <c r="T19" s="15">
        <f t="shared" si="4"/>
        <v>2.5</v>
      </c>
      <c r="U19" s="17">
        <f t="shared" si="5"/>
        <v>28</v>
      </c>
      <c r="V19" s="19"/>
      <c r="W19" s="96"/>
    </row>
    <row r="20" spans="1:23" s="18" customFormat="1" ht="16.5">
      <c r="A20" s="11">
        <v>89</v>
      </c>
      <c r="B20" s="12" t="s">
        <v>265</v>
      </c>
      <c r="C20" s="13" t="s">
        <v>257</v>
      </c>
      <c r="D20" s="19"/>
      <c r="E20" s="11">
        <v>3</v>
      </c>
      <c r="F20" s="15">
        <f>+IF(E20=1,11)+IF(E20=2,10)+IF(E20=3,9)+IF(E20=4,8)+IF(E20=5,7)+IF(E20=6,6)+IF(E20=7,5)+IF(E20=8,4)+IF(E20=9,3)+IF(E20=10,2)+IF(E20=11,1)</f>
        <v>9</v>
      </c>
      <c r="G20" s="19"/>
      <c r="H20" s="11">
        <v>1</v>
      </c>
      <c r="I20" s="15">
        <f t="shared" si="0"/>
        <v>11</v>
      </c>
      <c r="J20" s="19"/>
      <c r="K20" s="11">
        <v>3</v>
      </c>
      <c r="L20" s="15">
        <f t="shared" si="3"/>
        <v>9</v>
      </c>
      <c r="M20" s="19"/>
      <c r="N20" s="11">
        <v>1</v>
      </c>
      <c r="O20" s="15">
        <f t="shared" si="1"/>
        <v>11</v>
      </c>
      <c r="P20" s="19"/>
      <c r="Q20" s="95">
        <v>1</v>
      </c>
      <c r="R20" s="15">
        <f t="shared" si="2"/>
        <v>11</v>
      </c>
      <c r="S20" s="14"/>
      <c r="T20" s="15">
        <f t="shared" si="4"/>
        <v>9</v>
      </c>
      <c r="U20" s="17">
        <f t="shared" si="5"/>
        <v>42</v>
      </c>
      <c r="V20" s="19"/>
      <c r="W20" s="96" t="s">
        <v>465</v>
      </c>
    </row>
    <row r="21" spans="1:23" s="18" customFormat="1" ht="16.5">
      <c r="A21" s="11">
        <v>127</v>
      </c>
      <c r="B21" s="12" t="s">
        <v>314</v>
      </c>
      <c r="C21" s="23" t="s">
        <v>298</v>
      </c>
      <c r="D21" s="19"/>
      <c r="E21" s="11">
        <v>5</v>
      </c>
      <c r="F21" s="15">
        <f>+IF(E21=1,11)+IF(E21=2,10)+IF(E21=3,9)+IF(E21=4,8)+IF(E21=5,7)+IF(E21=6,6)+IF(E21=7,5)+IF(E21=8,4)+IF(E21=9,3)+IF(E21=10,2)+IF(E21=11,1)</f>
        <v>7</v>
      </c>
      <c r="G21" s="19"/>
      <c r="H21" s="11">
        <v>4</v>
      </c>
      <c r="I21" s="15">
        <f t="shared" si="0"/>
        <v>8</v>
      </c>
      <c r="J21" s="19"/>
      <c r="K21" s="11">
        <v>4</v>
      </c>
      <c r="L21" s="15">
        <f t="shared" si="3"/>
        <v>8</v>
      </c>
      <c r="M21" s="19"/>
      <c r="N21" s="11">
        <v>9</v>
      </c>
      <c r="O21" s="15">
        <v>2.5</v>
      </c>
      <c r="P21" s="19"/>
      <c r="Q21" s="95">
        <v>3</v>
      </c>
      <c r="R21" s="15">
        <f t="shared" si="2"/>
        <v>9</v>
      </c>
      <c r="S21" s="14"/>
      <c r="T21" s="15">
        <f t="shared" si="4"/>
        <v>2.5</v>
      </c>
      <c r="U21" s="17">
        <f t="shared" si="5"/>
        <v>32</v>
      </c>
      <c r="V21" s="19"/>
      <c r="W21" s="96"/>
    </row>
    <row r="22" spans="1:23" ht="16.5">
      <c r="A22" s="11">
        <v>210</v>
      </c>
      <c r="B22" s="12" t="s">
        <v>349</v>
      </c>
      <c r="C22" s="23" t="s">
        <v>346</v>
      </c>
      <c r="D22" s="19"/>
      <c r="E22" s="11">
        <v>11</v>
      </c>
      <c r="F22" s="15">
        <f>+IF(E22=1,11)+IF(E22=2,10)+IF(E22=3,9)+IF(E22=4,8)+IF(E22=5,7)+IF(E22=6,6)+IF(E22=7,5)+IF(E22=8,4)+IF(E22=9,3)+IF(E22=10,2)+IF(E22=11,1)</f>
        <v>1</v>
      </c>
      <c r="G22" s="19"/>
      <c r="H22" s="11">
        <v>11</v>
      </c>
      <c r="I22" s="15">
        <f t="shared" si="0"/>
        <v>1</v>
      </c>
      <c r="J22" s="19"/>
      <c r="K22" s="11">
        <v>11</v>
      </c>
      <c r="L22" s="15">
        <f t="shared" si="3"/>
        <v>1</v>
      </c>
      <c r="M22" s="19"/>
      <c r="N22" s="11">
        <v>11</v>
      </c>
      <c r="O22" s="15">
        <f t="shared" si="1"/>
        <v>1</v>
      </c>
      <c r="P22" s="19"/>
      <c r="Q22" s="95">
        <v>10</v>
      </c>
      <c r="R22" s="15">
        <f t="shared" si="2"/>
        <v>2</v>
      </c>
      <c r="S22" s="14"/>
      <c r="T22" s="15">
        <f t="shared" si="4"/>
        <v>1</v>
      </c>
      <c r="U22" s="17">
        <f t="shared" si="5"/>
        <v>5</v>
      </c>
      <c r="V22" s="19"/>
      <c r="W22" s="97"/>
    </row>
    <row r="23" spans="1:23" ht="16.5">
      <c r="A23" s="11">
        <v>215</v>
      </c>
      <c r="B23" s="12" t="s">
        <v>374</v>
      </c>
      <c r="C23" s="23" t="s">
        <v>346</v>
      </c>
      <c r="D23" s="19"/>
      <c r="E23" s="11">
        <v>7</v>
      </c>
      <c r="F23" s="15">
        <v>4.5</v>
      </c>
      <c r="G23" s="19"/>
      <c r="H23" s="11" t="s">
        <v>383</v>
      </c>
      <c r="I23" s="15" t="s">
        <v>381</v>
      </c>
      <c r="J23" s="19"/>
      <c r="K23" s="11">
        <v>9</v>
      </c>
      <c r="L23" s="15">
        <v>2.5</v>
      </c>
      <c r="M23" s="19"/>
      <c r="N23" s="11">
        <v>7</v>
      </c>
      <c r="O23" s="15">
        <v>4.5</v>
      </c>
      <c r="P23" s="19"/>
      <c r="Q23" s="95" t="s">
        <v>383</v>
      </c>
      <c r="R23" s="15" t="s">
        <v>381</v>
      </c>
      <c r="S23" s="14"/>
      <c r="T23" s="15">
        <f t="shared" si="4"/>
        <v>2.5</v>
      </c>
      <c r="U23" s="17">
        <f t="shared" si="5"/>
        <v>9</v>
      </c>
      <c r="V23" s="19"/>
      <c r="W23" s="97"/>
    </row>
  </sheetData>
  <sheetProtection/>
  <mergeCells count="23">
    <mergeCell ref="A7:L7"/>
    <mergeCell ref="E8:U9"/>
    <mergeCell ref="C1:U1"/>
    <mergeCell ref="C2:O2"/>
    <mergeCell ref="C3:U3"/>
    <mergeCell ref="C5:U5"/>
    <mergeCell ref="N10:O10"/>
    <mergeCell ref="T10:T12"/>
    <mergeCell ref="Q11:R11"/>
    <mergeCell ref="A10:A12"/>
    <mergeCell ref="B10:B12"/>
    <mergeCell ref="C10:C12"/>
    <mergeCell ref="D10:D12"/>
    <mergeCell ref="U10:U12"/>
    <mergeCell ref="V10:V12"/>
    <mergeCell ref="E11:F11"/>
    <mergeCell ref="H11:I11"/>
    <mergeCell ref="K11:L11"/>
    <mergeCell ref="N11:O11"/>
    <mergeCell ref="Q10:R10"/>
    <mergeCell ref="E10:F10"/>
    <mergeCell ref="H10:I10"/>
    <mergeCell ref="K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U13" sqref="U13:U14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221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388</v>
      </c>
      <c r="F11" s="117"/>
      <c r="G11" s="6"/>
      <c r="H11" s="116" t="s">
        <v>400</v>
      </c>
      <c r="I11" s="117"/>
      <c r="J11" s="5"/>
      <c r="K11" s="116" t="s">
        <v>407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3" s="18" customFormat="1" ht="16.5">
      <c r="A13" s="11">
        <v>78</v>
      </c>
      <c r="B13" s="12" t="s">
        <v>222</v>
      </c>
      <c r="C13" s="13" t="s">
        <v>214</v>
      </c>
      <c r="D13" s="14"/>
      <c r="E13" s="15">
        <v>1</v>
      </c>
      <c r="F13" s="15">
        <f>+IF(E13=1,2)+IF(E13=2,1)</f>
        <v>2</v>
      </c>
      <c r="G13" s="14"/>
      <c r="H13" s="15">
        <v>1</v>
      </c>
      <c r="I13" s="15">
        <f>+IF(H13=1,2)+IF(H13=2,1)</f>
        <v>2</v>
      </c>
      <c r="J13" s="14"/>
      <c r="K13" s="16">
        <v>1</v>
      </c>
      <c r="L13" s="15">
        <f>+IF(K13=1,2)+IF(K13=2,1)</f>
        <v>2</v>
      </c>
      <c r="M13" s="14"/>
      <c r="N13" s="15">
        <v>1</v>
      </c>
      <c r="O13" s="15">
        <f>+IF(N13=1,2)+IF(N13=2,1)</f>
        <v>2</v>
      </c>
      <c r="P13" s="14"/>
      <c r="Q13" s="15">
        <v>1</v>
      </c>
      <c r="R13" s="15">
        <f>+IF(Q13=1,2)+IF(Q13=2,1)</f>
        <v>2</v>
      </c>
      <c r="S13" s="14"/>
      <c r="T13" s="15">
        <f>MIN(F13,I13,L13,O13,R13)</f>
        <v>2</v>
      </c>
      <c r="U13" s="17">
        <f>SUM(F13,I13,L13,O13,R13)-T13</f>
        <v>8</v>
      </c>
      <c r="V13" s="14"/>
      <c r="W13" s="96" t="s">
        <v>465</v>
      </c>
    </row>
    <row r="14" spans="1:23" s="18" customFormat="1" ht="16.5">
      <c r="A14" s="11">
        <v>93</v>
      </c>
      <c r="B14" s="12" t="s">
        <v>223</v>
      </c>
      <c r="C14" s="13" t="s">
        <v>214</v>
      </c>
      <c r="D14" s="19"/>
      <c r="E14" s="11">
        <v>2</v>
      </c>
      <c r="F14" s="15">
        <f>+IF(E14=1,2)+IF(E14=2,1)</f>
        <v>1</v>
      </c>
      <c r="G14" s="19"/>
      <c r="H14" s="11">
        <v>2</v>
      </c>
      <c r="I14" s="15">
        <f>+IF(H14=1,2)+IF(H14=2,1)</f>
        <v>1</v>
      </c>
      <c r="J14" s="19"/>
      <c r="K14" s="20">
        <v>2</v>
      </c>
      <c r="L14" s="15">
        <f>+IF(K14=1,2)+IF(K14=2,1)</f>
        <v>1</v>
      </c>
      <c r="M14" s="19"/>
      <c r="N14" s="11">
        <v>2</v>
      </c>
      <c r="O14" s="15">
        <f>+IF(N14=1,2)+IF(N14=2,1)</f>
        <v>1</v>
      </c>
      <c r="P14" s="19"/>
      <c r="Q14" s="11">
        <v>2</v>
      </c>
      <c r="R14" s="15">
        <f>+IF(Q14=1,2)+IF(Q14=2,1)</f>
        <v>1</v>
      </c>
      <c r="S14" s="14"/>
      <c r="T14" s="15">
        <f>MIN(F14,I14,L14,O14,R14)</f>
        <v>1</v>
      </c>
      <c r="U14" s="17">
        <f>SUM(F14,I14,L14,O14,R14)-T14</f>
        <v>4</v>
      </c>
      <c r="V14" s="19"/>
      <c r="W14" s="96" t="s">
        <v>466</v>
      </c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A1">
      <selection activeCell="U13" sqref="U13"/>
    </sheetView>
  </sheetViews>
  <sheetFormatPr defaultColWidth="11.421875" defaultRowHeight="15"/>
  <cols>
    <col min="1" max="1" width="5.140625" style="0" customWidth="1"/>
    <col min="2" max="2" width="24.28125" style="0" bestFit="1" customWidth="1"/>
    <col min="3" max="3" width="17.8515625" style="0" bestFit="1" customWidth="1"/>
    <col min="4" max="4" width="2.8515625" style="0" customWidth="1"/>
    <col min="5" max="5" width="6.140625" style="0" customWidth="1"/>
    <col min="6" max="6" width="6.00390625" style="0" customWidth="1"/>
    <col min="7" max="7" width="3.140625" style="0" customWidth="1"/>
    <col min="8" max="8" width="6.140625" style="0" customWidth="1"/>
    <col min="9" max="9" width="6.00390625" style="0" customWidth="1"/>
    <col min="10" max="10" width="3.140625" style="0" customWidth="1"/>
    <col min="11" max="11" width="6.140625" style="0" customWidth="1"/>
    <col min="12" max="12" width="6.00390625" style="0" customWidth="1"/>
    <col min="13" max="13" width="3.140625" style="0" customWidth="1"/>
    <col min="14" max="14" width="6.140625" style="0" customWidth="1"/>
    <col min="15" max="15" width="6.00390625" style="0" customWidth="1"/>
    <col min="16" max="16" width="3.140625" style="0" customWidth="1"/>
    <col min="17" max="18" width="6.140625" style="0" customWidth="1"/>
    <col min="19" max="19" width="3.140625" style="0" customWidth="1"/>
    <col min="20" max="20" width="12.00390625" style="0" customWidth="1"/>
    <col min="22" max="22" width="5.57421875" style="0" customWidth="1"/>
  </cols>
  <sheetData>
    <row r="1" spans="1:22" ht="22.5">
      <c r="A1" s="1"/>
      <c r="B1" s="1"/>
      <c r="C1" s="123" t="s">
        <v>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"/>
    </row>
    <row r="2" spans="1:22" ht="21">
      <c r="A2" s="1"/>
      <c r="B2" s="1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2"/>
      <c r="Q2" s="52"/>
      <c r="R2" s="52"/>
      <c r="S2" s="52"/>
      <c r="T2" s="2"/>
      <c r="U2" s="1"/>
      <c r="V2" s="1"/>
    </row>
    <row r="3" spans="1:22" ht="20.25">
      <c r="A3" s="1"/>
      <c r="B3" s="1"/>
      <c r="C3" s="126" t="s">
        <v>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4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27" t="s">
        <v>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4"/>
      <c r="V5" s="1"/>
    </row>
    <row r="6" spans="1:2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thickBot="1" thickTop="1">
      <c r="A7" s="118" t="s">
        <v>210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Top="1">
      <c r="A8" s="3"/>
      <c r="B8" s="4"/>
      <c r="C8" s="4"/>
      <c r="D8" s="4"/>
      <c r="E8" s="128" t="s"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4"/>
    </row>
    <row r="9" spans="1:22" ht="15.75" thickBot="1">
      <c r="A9" s="1"/>
      <c r="B9" s="1"/>
      <c r="C9" s="1"/>
      <c r="D9" s="1"/>
      <c r="E9" s="14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"/>
    </row>
    <row r="10" spans="1:22" ht="16.5" thickBot="1" thickTop="1">
      <c r="A10" s="102" t="s">
        <v>0</v>
      </c>
      <c r="B10" s="105" t="s">
        <v>1</v>
      </c>
      <c r="C10" s="102" t="s">
        <v>2</v>
      </c>
      <c r="D10" s="135"/>
      <c r="E10" s="111" t="s">
        <v>3</v>
      </c>
      <c r="F10" s="112"/>
      <c r="G10" s="5"/>
      <c r="H10" s="111" t="s">
        <v>3</v>
      </c>
      <c r="I10" s="112"/>
      <c r="J10" s="5"/>
      <c r="K10" s="111" t="s">
        <v>3</v>
      </c>
      <c r="L10" s="112"/>
      <c r="M10" s="5"/>
      <c r="N10" s="111" t="s">
        <v>3</v>
      </c>
      <c r="O10" s="112"/>
      <c r="P10" s="5"/>
      <c r="Q10" s="111" t="s">
        <v>3</v>
      </c>
      <c r="R10" s="112"/>
      <c r="S10" s="5"/>
      <c r="T10" s="136" t="s">
        <v>62</v>
      </c>
      <c r="U10" s="103" t="s">
        <v>4</v>
      </c>
      <c r="V10" s="135"/>
    </row>
    <row r="11" spans="1:22" ht="15.75" thickBot="1">
      <c r="A11" s="103"/>
      <c r="B11" s="106"/>
      <c r="C11" s="103"/>
      <c r="D11" s="109"/>
      <c r="E11" s="116" t="s">
        <v>378</v>
      </c>
      <c r="F11" s="117"/>
      <c r="G11" s="6"/>
      <c r="H11" s="116" t="s">
        <v>390</v>
      </c>
      <c r="I11" s="117"/>
      <c r="J11" s="5"/>
      <c r="K11" s="116" t="s">
        <v>397</v>
      </c>
      <c r="L11" s="117"/>
      <c r="M11" s="5"/>
      <c r="N11" s="139" t="s">
        <v>390</v>
      </c>
      <c r="O11" s="140"/>
      <c r="P11" s="5"/>
      <c r="Q11" s="139" t="s">
        <v>462</v>
      </c>
      <c r="R11" s="140"/>
      <c r="S11" s="5"/>
      <c r="T11" s="137"/>
      <c r="U11" s="103"/>
      <c r="V11" s="109"/>
    </row>
    <row r="12" spans="1:22" ht="15.75" thickBot="1">
      <c r="A12" s="104"/>
      <c r="B12" s="107"/>
      <c r="C12" s="104"/>
      <c r="D12" s="110"/>
      <c r="E12" s="7" t="s">
        <v>5</v>
      </c>
      <c r="F12" s="8" t="s">
        <v>6</v>
      </c>
      <c r="G12" s="9"/>
      <c r="H12" s="7" t="s">
        <v>5</v>
      </c>
      <c r="I12" s="8" t="s">
        <v>6</v>
      </c>
      <c r="J12" s="9"/>
      <c r="K12" s="7" t="s">
        <v>5</v>
      </c>
      <c r="L12" s="8" t="s">
        <v>6</v>
      </c>
      <c r="M12" s="10"/>
      <c r="N12" s="7" t="s">
        <v>5</v>
      </c>
      <c r="O12" s="8" t="s">
        <v>6</v>
      </c>
      <c r="P12" s="10"/>
      <c r="Q12" s="7" t="s">
        <v>5</v>
      </c>
      <c r="R12" s="8" t="s">
        <v>6</v>
      </c>
      <c r="S12" s="10"/>
      <c r="T12" s="138"/>
      <c r="U12" s="104"/>
      <c r="V12" s="110"/>
    </row>
    <row r="13" spans="1:23" s="18" customFormat="1" ht="16.5">
      <c r="A13" s="11">
        <v>226</v>
      </c>
      <c r="B13" s="12" t="s">
        <v>211</v>
      </c>
      <c r="C13" s="13" t="s">
        <v>203</v>
      </c>
      <c r="D13" s="14"/>
      <c r="E13" s="15">
        <v>2</v>
      </c>
      <c r="F13" s="15">
        <f>+IF(E13=1,3)+IF(E13=2,2)+IF(E13=3,1)</f>
        <v>2</v>
      </c>
      <c r="G13" s="14"/>
      <c r="H13" s="15">
        <v>1</v>
      </c>
      <c r="I13" s="15">
        <f>+IF(H13=1,3)+IF(H13=2,2)+IF(H13=3,1)</f>
        <v>3</v>
      </c>
      <c r="J13" s="14"/>
      <c r="K13" s="16">
        <v>1</v>
      </c>
      <c r="L13" s="15">
        <f>+IF(K13=1,3)+IF(K13=2,2)+IF(K13=3,1)</f>
        <v>3</v>
      </c>
      <c r="M13" s="14"/>
      <c r="N13" s="15">
        <v>1</v>
      </c>
      <c r="O13" s="15">
        <f>+IF(N13=1,3)+IF(N13=2,2)+IF(N13=3,1)</f>
        <v>3</v>
      </c>
      <c r="P13" s="14"/>
      <c r="Q13" s="15">
        <v>1</v>
      </c>
      <c r="R13" s="15">
        <f>+IF(Q13=1,3)+IF(Q13=2,2)+IF(Q13=3,1)</f>
        <v>3</v>
      </c>
      <c r="S13" s="14"/>
      <c r="T13" s="15">
        <f>MIN(F13,I13,L13,O13,R13)</f>
        <v>2</v>
      </c>
      <c r="U13" s="17">
        <f>SUM(F13,I13,L13,O13,R13)-T13</f>
        <v>12</v>
      </c>
      <c r="V13" s="14"/>
      <c r="W13" s="96" t="s">
        <v>465</v>
      </c>
    </row>
    <row r="14" spans="1:23" s="18" customFormat="1" ht="16.5">
      <c r="A14" s="11">
        <v>128</v>
      </c>
      <c r="B14" s="12" t="s">
        <v>313</v>
      </c>
      <c r="C14" s="13" t="s">
        <v>298</v>
      </c>
      <c r="D14" s="19"/>
      <c r="E14" s="11">
        <v>3</v>
      </c>
      <c r="F14" s="15">
        <f>+IF(E14=1,3)+IF(E14=2,2)+IF(E14=3,1)</f>
        <v>1</v>
      </c>
      <c r="G14" s="19"/>
      <c r="H14" s="11">
        <v>3</v>
      </c>
      <c r="I14" s="15">
        <f>+IF(H14=1,3)+IF(H14=2,2)+IF(H14=3,1)</f>
        <v>1</v>
      </c>
      <c r="J14" s="19"/>
      <c r="K14" s="20">
        <v>3</v>
      </c>
      <c r="L14" s="15">
        <f>+IF(K14=1,3)+IF(K14=2,2)+IF(K14=3,1)</f>
        <v>1</v>
      </c>
      <c r="M14" s="19"/>
      <c r="N14" s="11">
        <v>3</v>
      </c>
      <c r="O14" s="15">
        <f>+IF(N14=1,3)+IF(N14=2,2)+IF(N14=3,1)</f>
        <v>1</v>
      </c>
      <c r="P14" s="19"/>
      <c r="Q14" s="11">
        <v>3</v>
      </c>
      <c r="R14" s="15">
        <f>+IF(Q14=1,3)+IF(Q14=2,2)+IF(Q14=3,1)</f>
        <v>1</v>
      </c>
      <c r="S14" s="14"/>
      <c r="T14" s="15">
        <f>MIN(F14,I14,L14,O14,R14)</f>
        <v>1</v>
      </c>
      <c r="U14" s="17">
        <f>SUM(F14,I14,L14,O14,R14)-T14</f>
        <v>4</v>
      </c>
      <c r="V14" s="19"/>
      <c r="W14" s="96" t="s">
        <v>467</v>
      </c>
    </row>
    <row r="15" spans="1:23" ht="16.5">
      <c r="A15" s="11">
        <v>216</v>
      </c>
      <c r="B15" s="12" t="s">
        <v>348</v>
      </c>
      <c r="C15" s="13" t="s">
        <v>346</v>
      </c>
      <c r="D15" s="19"/>
      <c r="E15" s="11">
        <v>1</v>
      </c>
      <c r="F15" s="15">
        <f>+IF(E15=1,3)+IF(E15=2,2)+IF(E15=3,1)</f>
        <v>3</v>
      </c>
      <c r="G15" s="19"/>
      <c r="H15" s="11">
        <v>2</v>
      </c>
      <c r="I15" s="15">
        <f>+IF(H15=1,3)+IF(H15=2,2)+IF(H15=3,1)</f>
        <v>2</v>
      </c>
      <c r="J15" s="19"/>
      <c r="K15" s="20">
        <v>2</v>
      </c>
      <c r="L15" s="15">
        <f>+IF(K15=1,3)+IF(K15=2,2)+IF(K15=3,1)</f>
        <v>2</v>
      </c>
      <c r="M15" s="19"/>
      <c r="N15" s="11">
        <v>2</v>
      </c>
      <c r="O15" s="15">
        <f>+IF(N15=1,3)+IF(N15=2,2)+IF(N15=3,1)</f>
        <v>2</v>
      </c>
      <c r="P15" s="19"/>
      <c r="Q15" s="11">
        <v>2</v>
      </c>
      <c r="R15" s="15">
        <f>+IF(Q15=1,3)+IF(Q15=2,2)+IF(Q15=3,1)</f>
        <v>2</v>
      </c>
      <c r="S15" s="14"/>
      <c r="T15" s="15">
        <f>MIN(F15,I15,L15,O15,R15)</f>
        <v>2</v>
      </c>
      <c r="U15" s="17">
        <f>SUM(F15,I15,L15,O15,R15)-T15</f>
        <v>9</v>
      </c>
      <c r="V15" s="19"/>
      <c r="W15" s="96" t="s">
        <v>466</v>
      </c>
    </row>
  </sheetData>
  <sheetProtection/>
  <mergeCells count="23">
    <mergeCell ref="T10:T12"/>
    <mergeCell ref="U10:U12"/>
    <mergeCell ref="V10:V12"/>
    <mergeCell ref="C10:C12"/>
    <mergeCell ref="D10:D12"/>
    <mergeCell ref="E10:F10"/>
    <mergeCell ref="Q11:R11"/>
    <mergeCell ref="K10:L10"/>
    <mergeCell ref="N10:O10"/>
    <mergeCell ref="E11:F11"/>
    <mergeCell ref="C1:U1"/>
    <mergeCell ref="C2:O2"/>
    <mergeCell ref="C3:U3"/>
    <mergeCell ref="C5:U5"/>
    <mergeCell ref="A7:L7"/>
    <mergeCell ref="E8:U9"/>
    <mergeCell ref="Q10:R10"/>
    <mergeCell ref="A10:A12"/>
    <mergeCell ref="B10:B12"/>
    <mergeCell ref="H11:I11"/>
    <mergeCell ref="K11:L11"/>
    <mergeCell ref="N11:O11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MADELJAZ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MADELJAZ</dc:creator>
  <cp:keywords/>
  <dc:description/>
  <cp:lastModifiedBy>mica</cp:lastModifiedBy>
  <cp:lastPrinted>2013-03-13T15:38:31Z</cp:lastPrinted>
  <dcterms:created xsi:type="dcterms:W3CDTF">2013-03-03T17:10:18Z</dcterms:created>
  <dcterms:modified xsi:type="dcterms:W3CDTF">2013-03-20T00:18:17Z</dcterms:modified>
  <cp:category/>
  <cp:version/>
  <cp:contentType/>
  <cp:contentStatus/>
</cp:coreProperties>
</file>